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xl/drawings/drawing33.xml" ContentType="application/vnd.openxmlformats-officedocument.drawing+xml"/>
  <Override PartName="/xl/comments33.xml" ContentType="application/vnd.openxmlformats-officedocument.spreadsheetml.comments+xml"/>
  <Override PartName="/xl/drawings/drawing34.xml" ContentType="application/vnd.openxmlformats-officedocument.drawing+xml"/>
  <Override PartName="/xl/comments34.xml" ContentType="application/vnd.openxmlformats-officedocument.spreadsheetml.comments+xml"/>
  <Override PartName="/xl/drawings/drawing35.xml" ContentType="application/vnd.openxmlformats-officedocument.drawing+xml"/>
  <Override PartName="/xl/comments35.xml" ContentType="application/vnd.openxmlformats-officedocument.spreadsheetml.comments+xml"/>
  <Override PartName="/xl/drawings/drawing36.xml" ContentType="application/vnd.openxmlformats-officedocument.drawing+xml"/>
  <Override PartName="/xl/comments36.xml" ContentType="application/vnd.openxmlformats-officedocument.spreadsheetml.comments+xml"/>
  <Override PartName="/xl/drawings/drawing37.xml" ContentType="application/vnd.openxmlformats-officedocument.drawing+xml"/>
  <Override PartName="/xl/comments37.xml" ContentType="application/vnd.openxmlformats-officedocument.spreadsheetml.comments+xml"/>
  <Override PartName="/xl/drawings/drawing38.xml" ContentType="application/vnd.openxmlformats-officedocument.drawing+xml"/>
  <Override PartName="/xl/comments38.xml" ContentType="application/vnd.openxmlformats-officedocument.spreadsheetml.comments+xml"/>
  <Override PartName="/xl/drawings/drawing39.xml" ContentType="application/vnd.openxmlformats-officedocument.drawing+xml"/>
  <Override PartName="/xl/comments39.xml" ContentType="application/vnd.openxmlformats-officedocument.spreadsheetml.comments+xml"/>
  <Override PartName="/xl/drawings/drawing40.xml" ContentType="application/vnd.openxmlformats-officedocument.drawing+xml"/>
  <Override PartName="/xl/comments40.xml" ContentType="application/vnd.openxmlformats-officedocument.spreadsheetml.comments+xml"/>
  <Override PartName="/xl/drawings/drawing41.xml" ContentType="application/vnd.openxmlformats-officedocument.drawing+xml"/>
  <Override PartName="/xl/comments41.xml" ContentType="application/vnd.openxmlformats-officedocument.spreadsheetml.comments+xml"/>
  <Override PartName="/xl/drawings/drawing42.xml" ContentType="application/vnd.openxmlformats-officedocument.drawing+xml"/>
  <Override PartName="/xl/comments42.xml" ContentType="application/vnd.openxmlformats-officedocument.spreadsheetml.comments+xml"/>
  <Override PartName="/xl/drawings/drawing43.xml" ContentType="application/vnd.openxmlformats-officedocument.drawing+xml"/>
  <Override PartName="/xl/comments43.xml" ContentType="application/vnd.openxmlformats-officedocument.spreadsheetml.comments+xml"/>
  <Override PartName="/xl/drawings/drawing44.xml" ContentType="application/vnd.openxmlformats-officedocument.drawing+xml"/>
  <Override PartName="/xl/comments44.xml" ContentType="application/vnd.openxmlformats-officedocument.spreadsheetml.comments+xml"/>
  <Override PartName="/xl/drawings/drawing45.xml" ContentType="application/vnd.openxmlformats-officedocument.drawing+xml"/>
  <Override PartName="/xl/comments45.xml" ContentType="application/vnd.openxmlformats-officedocument.spreadsheetml.comments+xml"/>
  <Override PartName="/xl/drawings/drawing46.xml" ContentType="application/vnd.openxmlformats-officedocument.drawing+xml"/>
  <Override PartName="/xl/comments46.xml" ContentType="application/vnd.openxmlformats-officedocument.spreadsheetml.comments+xml"/>
  <Override PartName="/xl/drawings/drawing47.xml" ContentType="application/vnd.openxmlformats-officedocument.drawing+xml"/>
  <Override PartName="/xl/comments47.xml" ContentType="application/vnd.openxmlformats-officedocument.spreadsheetml.comments+xml"/>
  <Override PartName="/xl/drawings/drawing48.xml" ContentType="application/vnd.openxmlformats-officedocument.drawing+xml"/>
  <Override PartName="/xl/comments48.xml" ContentType="application/vnd.openxmlformats-officedocument.spreadsheetml.comments+xml"/>
  <Override PartName="/xl/drawings/drawing49.xml" ContentType="application/vnd.openxmlformats-officedocument.drawing+xml"/>
  <Override PartName="/xl/comments49.xml" ContentType="application/vnd.openxmlformats-officedocument.spreadsheetml.comments+xml"/>
  <Override PartName="/xl/drawings/drawing50.xml" ContentType="application/vnd.openxmlformats-officedocument.drawing+xml"/>
  <Override PartName="/xl/comments50.xml" ContentType="application/vnd.openxmlformats-officedocument.spreadsheetml.comments+xml"/>
  <Override PartName="/xl/drawings/drawing51.xml" ContentType="application/vnd.openxmlformats-officedocument.drawing+xml"/>
  <Override PartName="/xl/comments51.xml" ContentType="application/vnd.openxmlformats-officedocument.spreadsheetml.comments+xml"/>
  <Override PartName="/xl/drawings/drawing52.xml" ContentType="application/vnd.openxmlformats-officedocument.drawing+xml"/>
  <Override PartName="/xl/comments52.xml" ContentType="application/vnd.openxmlformats-officedocument.spreadsheetml.comments+xml"/>
  <Override PartName="/xl/drawings/drawing53.xml" ContentType="application/vnd.openxmlformats-officedocument.drawing+xml"/>
  <Override PartName="/xl/comments53.xml" ContentType="application/vnd.openxmlformats-officedocument.spreadsheetml.comments+xml"/>
  <Override PartName="/xl/drawings/drawing54.xml" ContentType="application/vnd.openxmlformats-officedocument.drawing+xml"/>
  <Override PartName="/xl/comments54.xml" ContentType="application/vnd.openxmlformats-officedocument.spreadsheetml.comments+xml"/>
  <Override PartName="/xl/drawings/drawing55.xml" ContentType="application/vnd.openxmlformats-officedocument.drawing+xml"/>
  <Override PartName="/xl/comments55.xml" ContentType="application/vnd.openxmlformats-officedocument.spreadsheetml.comments+xml"/>
  <Override PartName="/xl/drawings/drawing56.xml" ContentType="application/vnd.openxmlformats-officedocument.drawing+xml"/>
  <Override PartName="/xl/comments56.xml" ContentType="application/vnd.openxmlformats-officedocument.spreadsheetml.comments+xml"/>
  <Override PartName="/xl/drawings/drawing57.xml" ContentType="application/vnd.openxmlformats-officedocument.drawing+xml"/>
  <Override PartName="/xl/comments57.xml" ContentType="application/vnd.openxmlformats-officedocument.spreadsheetml.comments+xml"/>
  <Override PartName="/xl/drawings/drawing58.xml" ContentType="application/vnd.openxmlformats-officedocument.drawing+xml"/>
  <Override PartName="/xl/comments58.xml" ContentType="application/vnd.openxmlformats-officedocument.spreadsheetml.comments+xml"/>
  <Override PartName="/xl/drawings/drawing59.xml" ContentType="application/vnd.openxmlformats-officedocument.drawing+xml"/>
  <Override PartName="/xl/comments59.xml" ContentType="application/vnd.openxmlformats-officedocument.spreadsheetml.comments+xml"/>
  <Override PartName="/xl/drawings/drawing60.xml" ContentType="application/vnd.openxmlformats-officedocument.drawing+xml"/>
  <Override PartName="/xl/comments60.xml" ContentType="application/vnd.openxmlformats-officedocument.spreadsheetml.comments+xml"/>
  <Override PartName="/xl/drawings/drawing61.xml" ContentType="application/vnd.openxmlformats-officedocument.drawing+xml"/>
  <Override PartName="/xl/comments61.xml" ContentType="application/vnd.openxmlformats-officedocument.spreadsheetml.comments+xml"/>
  <Override PartName="/xl/drawings/drawing62.xml" ContentType="application/vnd.openxmlformats-officedocument.drawing+xml"/>
  <Override PartName="/xl/comments62.xml" ContentType="application/vnd.openxmlformats-officedocument.spreadsheetml.comments+xml"/>
  <Override PartName="/xl/drawings/drawing63.xml" ContentType="application/vnd.openxmlformats-officedocument.drawing+xml"/>
  <Override PartName="/xl/comments63.xml" ContentType="application/vnd.openxmlformats-officedocument.spreadsheetml.comments+xml"/>
  <Override PartName="/xl/drawings/drawing64.xml" ContentType="application/vnd.openxmlformats-officedocument.drawing+xml"/>
  <Override PartName="/xl/comments64.xml" ContentType="application/vnd.openxmlformats-officedocument.spreadsheetml.comments+xml"/>
  <Override PartName="/xl/drawings/drawing65.xml" ContentType="application/vnd.openxmlformats-officedocument.drawing+xml"/>
  <Override PartName="/xl/comments65.xml" ContentType="application/vnd.openxmlformats-officedocument.spreadsheetml.comments+xml"/>
  <Override PartName="/xl/drawings/drawing66.xml" ContentType="application/vnd.openxmlformats-officedocument.drawing+xml"/>
  <Override PartName="/xl/comments66.xml" ContentType="application/vnd.openxmlformats-officedocument.spreadsheetml.comments+xml"/>
  <Override PartName="/xl/drawings/drawing67.xml" ContentType="application/vnd.openxmlformats-officedocument.drawing+xml"/>
  <Override PartName="/xl/comments67.xml" ContentType="application/vnd.openxmlformats-officedocument.spreadsheetml.comments+xml"/>
  <Override PartName="/xl/drawings/drawing68.xml" ContentType="application/vnd.openxmlformats-officedocument.drawing+xml"/>
  <Override PartName="/xl/comments68.xml" ContentType="application/vnd.openxmlformats-officedocument.spreadsheetml.comments+xml"/>
  <Override PartName="/xl/drawings/drawing69.xml" ContentType="application/vnd.openxmlformats-officedocument.drawing+xml"/>
  <Override PartName="/xl/comments69.xml" ContentType="application/vnd.openxmlformats-officedocument.spreadsheetml.comments+xml"/>
  <Override PartName="/xl/drawings/drawing70.xml" ContentType="application/vnd.openxmlformats-officedocument.drawing+xml"/>
  <Override PartName="/xl/comments70.xml" ContentType="application/vnd.openxmlformats-officedocument.spreadsheetml.comments+xml"/>
  <Override PartName="/xl/drawings/drawing71.xml" ContentType="application/vnd.openxmlformats-officedocument.drawing+xml"/>
  <Override PartName="/xl/comments71.xml" ContentType="application/vnd.openxmlformats-officedocument.spreadsheetml.comments+xml"/>
  <Override PartName="/xl/drawings/drawing72.xml" ContentType="application/vnd.openxmlformats-officedocument.drawing+xml"/>
  <Override PartName="/xl/comments72.xml" ContentType="application/vnd.openxmlformats-officedocument.spreadsheetml.comments+xml"/>
  <Override PartName="/xl/drawings/drawing73.xml" ContentType="application/vnd.openxmlformats-officedocument.drawing+xml"/>
  <Override PartName="/xl/comments73.xml" ContentType="application/vnd.openxmlformats-officedocument.spreadsheetml.comments+xml"/>
  <Override PartName="/xl/drawings/drawing74.xml" ContentType="application/vnd.openxmlformats-officedocument.drawing+xml"/>
  <Override PartName="/xl/comments74.xml" ContentType="application/vnd.openxmlformats-officedocument.spreadsheetml.comments+xml"/>
  <Override PartName="/xl/drawings/drawing75.xml" ContentType="application/vnd.openxmlformats-officedocument.drawing+xml"/>
  <Override PartName="/xl/comments75.xml" ContentType="application/vnd.openxmlformats-officedocument.spreadsheetml.comments+xml"/>
  <Override PartName="/xl/drawings/drawing76.xml" ContentType="application/vnd.openxmlformats-officedocument.drawing+xml"/>
  <Override PartName="/xl/comments76.xml" ContentType="application/vnd.openxmlformats-officedocument.spreadsheetml.comments+xml"/>
  <Override PartName="/xl/drawings/drawing77.xml" ContentType="application/vnd.openxmlformats-officedocument.drawing+xml"/>
  <Override PartName="/xl/comments77.xml" ContentType="application/vnd.openxmlformats-officedocument.spreadsheetml.comments+xml"/>
  <Override PartName="/xl/drawings/drawing78.xml" ContentType="application/vnd.openxmlformats-officedocument.drawing+xml"/>
  <Override PartName="/xl/comments78.xml" ContentType="application/vnd.openxmlformats-officedocument.spreadsheetml.comments+xml"/>
  <Override PartName="/xl/drawings/drawing79.xml" ContentType="application/vnd.openxmlformats-officedocument.drawing+xml"/>
  <Override PartName="/xl/comments79.xml" ContentType="application/vnd.openxmlformats-officedocument.spreadsheetml.comments+xml"/>
  <Override PartName="/xl/drawings/drawing80.xml" ContentType="application/vnd.openxmlformats-officedocument.drawing+xml"/>
  <Override PartName="/xl/comments80.xml" ContentType="application/vnd.openxmlformats-officedocument.spreadsheetml.comments+xml"/>
  <Override PartName="/xl/drawings/drawing81.xml" ContentType="application/vnd.openxmlformats-officedocument.drawing+xml"/>
  <Override PartName="/xl/comments81.xml" ContentType="application/vnd.openxmlformats-officedocument.spreadsheetml.comments+xml"/>
  <Override PartName="/xl/drawings/drawing82.xml" ContentType="application/vnd.openxmlformats-officedocument.drawing+xml"/>
  <Override PartName="/xl/comments82.xml" ContentType="application/vnd.openxmlformats-officedocument.spreadsheetml.comments+xml"/>
  <Override PartName="/xl/drawings/drawing83.xml" ContentType="application/vnd.openxmlformats-officedocument.drawing+xml"/>
  <Override PartName="/xl/comments83.xml" ContentType="application/vnd.openxmlformats-officedocument.spreadsheetml.comments+xml"/>
  <Override PartName="/xl/drawings/drawing84.xml" ContentType="application/vnd.openxmlformats-officedocument.drawing+xml"/>
  <Override PartName="/xl/comments84.xml" ContentType="application/vnd.openxmlformats-officedocument.spreadsheetml.comments+xml"/>
  <Override PartName="/xl/drawings/drawing85.xml" ContentType="application/vnd.openxmlformats-officedocument.drawing+xml"/>
  <Override PartName="/xl/comments85.xml" ContentType="application/vnd.openxmlformats-officedocument.spreadsheetml.comments+xml"/>
  <Override PartName="/xl/drawings/drawing86.xml" ContentType="application/vnd.openxmlformats-officedocument.drawing+xml"/>
  <Override PartName="/xl/comments8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RenatoDL\Documents\assuntos internos\"/>
    </mc:Choice>
  </mc:AlternateContent>
  <xr:revisionPtr revIDLastSave="0" documentId="13_ncr:1_{C369EF9F-1FAD-4829-B915-9079172E2652}" xr6:coauthVersionLast="47" xr6:coauthVersionMax="47" xr10:uidLastSave="{00000000-0000-0000-0000-000000000000}"/>
  <bookViews>
    <workbookView xWindow="1920" yWindow="1920" windowWidth="17280" windowHeight="8964" tabRatio="1000" firstSheet="26" activeTab="27" xr2:uid="{00000000-000D-0000-FFFF-FFFF00000000}"/>
  </bookViews>
  <sheets>
    <sheet name="Geral " sheetId="52" r:id="rId1"/>
    <sheet name="42-fauna_1" sheetId="59" r:id="rId2"/>
    <sheet name="45-fauna_1" sheetId="57" r:id="rId3"/>
    <sheet name="46-fauna_1" sheetId="60" r:id="rId4"/>
    <sheet name="47-fauna_1" sheetId="61" r:id="rId5"/>
    <sheet name="48-fauna_1" sheetId="62" r:id="rId6"/>
    <sheet name="49-fauna_1" sheetId="63" r:id="rId7"/>
    <sheet name="50-fauna_1" sheetId="65" r:id="rId8"/>
    <sheet name="51-fauna_1" sheetId="67" r:id="rId9"/>
    <sheet name="52-fauna_1" sheetId="68" r:id="rId10"/>
    <sheet name="56-flora_1" sheetId="58" r:id="rId11"/>
    <sheet name="64-flora_1" sheetId="73" r:id="rId12"/>
    <sheet name="71-flora_1" sheetId="77" r:id="rId13"/>
    <sheet name="75-I_1" sheetId="15" r:id="rId14"/>
    <sheet name="75-II_1" sheetId="16" r:id="rId15"/>
    <sheet name="75-III_1" sheetId="17" r:id="rId16"/>
    <sheet name="76-I_1" sheetId="18" r:id="rId17"/>
    <sheet name="76-II_1" sheetId="20" r:id="rId18"/>
    <sheet name="76-III_1" sheetId="21" r:id="rId19"/>
    <sheet name="77-CONSUM" sheetId="153" r:id="rId20"/>
    <sheet name="78-MINERAÇÃO" sheetId="78" r:id="rId21"/>
    <sheet name="79-I_1" sheetId="22" r:id="rId22"/>
    <sheet name="79-II_1" sheetId="23" r:id="rId23"/>
    <sheet name="79-III_1" sheetId="24" r:id="rId24"/>
    <sheet name="80-I_1" sheetId="79" r:id="rId25"/>
    <sheet name="80-II_1" sheetId="80" r:id="rId26"/>
    <sheet name="80-III_1" sheetId="81" r:id="rId27"/>
    <sheet name="81-I_1" sheetId="26" r:id="rId28"/>
    <sheet name="81-II_1" sheetId="123" r:id="rId29"/>
    <sheet name="81-III_1" sheetId="124" r:id="rId30"/>
    <sheet name="82-I_1 " sheetId="82" r:id="rId31"/>
    <sheet name="82-II_1" sheetId="125" r:id="rId32"/>
    <sheet name="82-III_1" sheetId="126" r:id="rId33"/>
    <sheet name="83-INSP. VEICULAR_1" sheetId="85" r:id="rId34"/>
    <sheet name="84-I_1 " sheetId="86" r:id="rId35"/>
    <sheet name="84-II_1" sheetId="127" r:id="rId36"/>
    <sheet name="84-III_1" sheetId="128" r:id="rId37"/>
    <sheet name="86-I_1" sheetId="89" r:id="rId38"/>
    <sheet name="86-II_1" sheetId="129" r:id="rId39"/>
    <sheet name="86-III_1" sheetId="130" r:id="rId40"/>
    <sheet name="87-I_1" sheetId="114" r:id="rId41"/>
    <sheet name="87-II_1" sheetId="131" r:id="rId42"/>
    <sheet name="87-III_1" sheetId="132" r:id="rId43"/>
    <sheet name="88-PAT CULT_1" sheetId="92" r:id="rId44"/>
    <sheet name="89-PAT CULT_1" sheetId="93" r:id="rId45"/>
    <sheet name="90-I-PAT CULT_1" sheetId="28" r:id="rId46"/>
    <sheet name="90-II-PAT CULT_1" sheetId="133" r:id="rId47"/>
    <sheet name="90-III-PAT CULT_1" sheetId="134" r:id="rId48"/>
    <sheet name="91-PAT CULT_1" sheetId="94" r:id="rId49"/>
    <sheet name="93-I-ADM AMB_1" sheetId="33" r:id="rId50"/>
    <sheet name="93-II-ADM AMB_1" sheetId="135" r:id="rId51"/>
    <sheet name="93-III-ADM AMB_1" sheetId="136" r:id="rId52"/>
    <sheet name="94-ADM AMB_1" sheetId="95" r:id="rId53"/>
    <sheet name="95-I_1" sheetId="36" r:id="rId54"/>
    <sheet name="95-II_1" sheetId="137" r:id="rId55"/>
    <sheet name="95-III_1" sheetId="138" r:id="rId56"/>
    <sheet name="96-I_1" sheetId="40" r:id="rId57"/>
    <sheet name="96-II_1" sheetId="139" r:id="rId58"/>
    <sheet name="96-III_1" sheetId="140" r:id="rId59"/>
    <sheet name="97-I_1" sheetId="42" r:id="rId60"/>
    <sheet name="97-II_1" sheetId="141" r:id="rId61"/>
    <sheet name="97-III_1" sheetId="142" r:id="rId62"/>
    <sheet name="98-I_1" sheetId="45" r:id="rId63"/>
    <sheet name="98-II_1" sheetId="143" r:id="rId64"/>
    <sheet name="98-III_1" sheetId="144" r:id="rId65"/>
    <sheet name="99-I_1" sheetId="48" r:id="rId66"/>
    <sheet name="99-II_1" sheetId="145" r:id="rId67"/>
    <sheet name="99-III_1" sheetId="146" r:id="rId68"/>
    <sheet name="100-UNID CONS_1" sheetId="96" r:id="rId69"/>
    <sheet name="101-I-UNID CONS_1" sheetId="97" r:id="rId70"/>
    <sheet name="101-II-UNID CONS_1" sheetId="147" r:id="rId71"/>
    <sheet name="101-III-UNID CONS_1" sheetId="148" r:id="rId72"/>
    <sheet name="102-UNID CONS_1" sheetId="100" r:id="rId73"/>
    <sheet name="103-UNID CONS_1" sheetId="101" r:id="rId74"/>
    <sheet name="104-UNID CONS_1" sheetId="102" r:id="rId75"/>
    <sheet name="105-I-UNID CONS_1" sheetId="103" r:id="rId76"/>
    <sheet name="105-II-UNID CONS_1" sheetId="149" r:id="rId77"/>
    <sheet name="105-III-UNID CONS_1" sheetId="150" r:id="rId78"/>
    <sheet name="106-I-UNID CONS_1" sheetId="106" r:id="rId79"/>
    <sheet name="106-II-UNID CONS_1" sheetId="151" r:id="rId80"/>
    <sheet name="106-III-UNID CONS_1" sheetId="152" r:id="rId81"/>
    <sheet name="107-UNID CONS_1" sheetId="113" r:id="rId82"/>
    <sheet name="109-REC HID_1" sheetId="118" r:id="rId83"/>
    <sheet name="110-REC HID_1" sheetId="119" r:id="rId84"/>
    <sheet name="111-REC HID_1" sheetId="120" r:id="rId85"/>
    <sheet name="114-REC HID_1" sheetId="121" r:id="rId86"/>
  </sheets>
  <definedNames>
    <definedName name="_xlnm.Print_Area" localSheetId="21">'79-I_1'!$A$1:$L$66</definedName>
    <definedName name="_xlnm.Print_Area" localSheetId="59">'97-I_1'!$A$1:$K$57</definedName>
    <definedName name="_xlnm.Print_Area" localSheetId="60">'97-II_1'!$A$1:$K$57</definedName>
    <definedName name="_xlnm.Print_Area" localSheetId="61">'97-III_1'!$A$1:$K$57</definedName>
    <definedName name="_xlnm.Print_Area" localSheetId="0">'Geral '!$B$2:$K$4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53" l="1"/>
  <c r="C54" i="153" s="1"/>
  <c r="C57" i="153" l="1"/>
  <c r="C61" i="153" s="1"/>
  <c r="C69" i="153" s="1"/>
  <c r="C65" i="153" l="1"/>
  <c r="C61" i="152"/>
  <c r="C64" i="152" s="1"/>
  <c r="C61" i="151"/>
  <c r="C64" i="151" s="1"/>
  <c r="C61" i="106"/>
  <c r="E22" i="152"/>
  <c r="D15" i="152"/>
  <c r="D23" i="152" s="1"/>
  <c r="D14" i="152"/>
  <c r="D22" i="152" s="1"/>
  <c r="D13" i="152"/>
  <c r="E12" i="152"/>
  <c r="E15" i="152" s="1"/>
  <c r="E23" i="152" s="1"/>
  <c r="E22" i="151"/>
  <c r="D15" i="151"/>
  <c r="D23" i="151" s="1"/>
  <c r="D14" i="151"/>
  <c r="D22" i="151" s="1"/>
  <c r="D13" i="151"/>
  <c r="E12" i="151"/>
  <c r="E15" i="151" s="1"/>
  <c r="E23" i="151" s="1"/>
  <c r="C68" i="150"/>
  <c r="C71" i="150" s="1"/>
  <c r="C77" i="150" s="1"/>
  <c r="E29" i="150"/>
  <c r="D22" i="150"/>
  <c r="D30" i="150" s="1"/>
  <c r="D21" i="150"/>
  <c r="D29" i="150" s="1"/>
  <c r="E20" i="150"/>
  <c r="E28" i="150" s="1"/>
  <c r="D20" i="150"/>
  <c r="E19" i="150"/>
  <c r="E22" i="150" s="1"/>
  <c r="E30" i="150" s="1"/>
  <c r="C68" i="149"/>
  <c r="C71" i="149" s="1"/>
  <c r="C77" i="149" s="1"/>
  <c r="E29" i="149"/>
  <c r="D22" i="149"/>
  <c r="D30" i="149" s="1"/>
  <c r="D21" i="149"/>
  <c r="D29" i="149" s="1"/>
  <c r="D20" i="149"/>
  <c r="E19" i="149"/>
  <c r="F19" i="149" s="1"/>
  <c r="F21" i="149" s="1"/>
  <c r="F29" i="149" s="1"/>
  <c r="C68" i="103"/>
  <c r="C63" i="148"/>
  <c r="C66" i="148" s="1"/>
  <c r="E24" i="148"/>
  <c r="D17" i="148"/>
  <c r="D25" i="148" s="1"/>
  <c r="D16" i="148"/>
  <c r="D24" i="148" s="1"/>
  <c r="D15" i="148"/>
  <c r="E14" i="148"/>
  <c r="E15" i="148" s="1"/>
  <c r="E23" i="148" s="1"/>
  <c r="C63" i="147"/>
  <c r="C66" i="147" s="1"/>
  <c r="E24" i="147"/>
  <c r="D17" i="147"/>
  <c r="D25" i="147" s="1"/>
  <c r="D16" i="147"/>
  <c r="D24" i="147" s="1"/>
  <c r="D15" i="147"/>
  <c r="E14" i="147"/>
  <c r="E15" i="147" s="1"/>
  <c r="E23" i="147" s="1"/>
  <c r="C63" i="97"/>
  <c r="C61" i="146"/>
  <c r="C64" i="146" s="1"/>
  <c r="E22" i="146"/>
  <c r="D15" i="146"/>
  <c r="D23" i="146" s="1"/>
  <c r="D14" i="146"/>
  <c r="D22" i="146" s="1"/>
  <c r="D13" i="146"/>
  <c r="E12" i="146"/>
  <c r="E13" i="146" s="1"/>
  <c r="E21" i="146" s="1"/>
  <c r="C61" i="145"/>
  <c r="C64" i="145" s="1"/>
  <c r="E22" i="145"/>
  <c r="D15" i="145"/>
  <c r="D23" i="145" s="1"/>
  <c r="D14" i="145"/>
  <c r="D22" i="145" s="1"/>
  <c r="D13" i="145"/>
  <c r="E12" i="145"/>
  <c r="E15" i="145" s="1"/>
  <c r="E23" i="145" s="1"/>
  <c r="C61" i="48"/>
  <c r="C61" i="144"/>
  <c r="C64" i="144" s="1"/>
  <c r="E22" i="144"/>
  <c r="D15" i="144"/>
  <c r="D23" i="144" s="1"/>
  <c r="D14" i="144"/>
  <c r="D22" i="144" s="1"/>
  <c r="D13" i="144"/>
  <c r="E12" i="144"/>
  <c r="E15" i="144" s="1"/>
  <c r="E23" i="144" s="1"/>
  <c r="C61" i="143"/>
  <c r="C64" i="143" s="1"/>
  <c r="E22" i="143"/>
  <c r="D15" i="143"/>
  <c r="D23" i="143" s="1"/>
  <c r="D14" i="143"/>
  <c r="D22" i="143" s="1"/>
  <c r="D13" i="143"/>
  <c r="E12" i="143"/>
  <c r="E15" i="143" s="1"/>
  <c r="E23" i="143" s="1"/>
  <c r="C61" i="45"/>
  <c r="C60" i="134"/>
  <c r="C63" i="134" s="1"/>
  <c r="C59" i="33"/>
  <c r="C59" i="135"/>
  <c r="C62" i="135" s="1"/>
  <c r="C59" i="136"/>
  <c r="C62" i="136" s="1"/>
  <c r="C59" i="36"/>
  <c r="C59" i="137"/>
  <c r="C62" i="137" s="1"/>
  <c r="C60" i="40"/>
  <c r="C63" i="40" s="1"/>
  <c r="C67" i="40" s="1"/>
  <c r="C60" i="139"/>
  <c r="C63" i="139" s="1"/>
  <c r="C67" i="139" s="1"/>
  <c r="C60" i="140"/>
  <c r="C63" i="140" s="1"/>
  <c r="C71" i="140" s="1"/>
  <c r="C60" i="42"/>
  <c r="C63" i="42" s="1"/>
  <c r="C60" i="141"/>
  <c r="C63" i="141" s="1"/>
  <c r="C60" i="142"/>
  <c r="C63" i="142" s="1"/>
  <c r="E21" i="142"/>
  <c r="D14" i="142"/>
  <c r="D22" i="142" s="1"/>
  <c r="D13" i="142"/>
  <c r="D21" i="142" s="1"/>
  <c r="D12" i="142"/>
  <c r="E11" i="142"/>
  <c r="E12" i="142" s="1"/>
  <c r="E20" i="142" s="1"/>
  <c r="E21" i="141"/>
  <c r="D14" i="141"/>
  <c r="D22" i="141" s="1"/>
  <c r="D13" i="141"/>
  <c r="D21" i="141" s="1"/>
  <c r="D12" i="141"/>
  <c r="E11" i="141"/>
  <c r="E14" i="141" s="1"/>
  <c r="E22" i="141" s="1"/>
  <c r="E21" i="140"/>
  <c r="D14" i="140"/>
  <c r="D22" i="140" s="1"/>
  <c r="D13" i="140"/>
  <c r="D21" i="140" s="1"/>
  <c r="D12" i="140"/>
  <c r="E11" i="140"/>
  <c r="E14" i="140" s="1"/>
  <c r="E22" i="140" s="1"/>
  <c r="E21" i="139"/>
  <c r="D14" i="139"/>
  <c r="D22" i="139" s="1"/>
  <c r="D13" i="139"/>
  <c r="D21" i="139" s="1"/>
  <c r="D12" i="139"/>
  <c r="E11" i="139"/>
  <c r="E14" i="139" s="1"/>
  <c r="E22" i="139" s="1"/>
  <c r="C59" i="138"/>
  <c r="C62" i="138" s="1"/>
  <c r="E20" i="138"/>
  <c r="D13" i="138"/>
  <c r="D21" i="138" s="1"/>
  <c r="D12" i="138"/>
  <c r="D20" i="138" s="1"/>
  <c r="D11" i="138"/>
  <c r="E10" i="138"/>
  <c r="E13" i="138" s="1"/>
  <c r="E21" i="138" s="1"/>
  <c r="E20" i="137"/>
  <c r="D13" i="137"/>
  <c r="D21" i="137" s="1"/>
  <c r="D12" i="137"/>
  <c r="D20" i="137" s="1"/>
  <c r="D11" i="137"/>
  <c r="E10" i="137"/>
  <c r="E13" i="137" s="1"/>
  <c r="E21" i="137" s="1"/>
  <c r="E20" i="136"/>
  <c r="D13" i="136"/>
  <c r="D21" i="136" s="1"/>
  <c r="D12" i="136"/>
  <c r="D20" i="136" s="1"/>
  <c r="D11" i="136"/>
  <c r="E10" i="136"/>
  <c r="E11" i="136" s="1"/>
  <c r="E19" i="136" s="1"/>
  <c r="E20" i="135"/>
  <c r="D13" i="135"/>
  <c r="D21" i="135" s="1"/>
  <c r="D12" i="135"/>
  <c r="D20" i="135" s="1"/>
  <c r="D11" i="135"/>
  <c r="E10" i="135"/>
  <c r="E13" i="135" s="1"/>
  <c r="E21" i="135" s="1"/>
  <c r="E22" i="134"/>
  <c r="D15" i="134"/>
  <c r="D23" i="134" s="1"/>
  <c r="D14" i="134"/>
  <c r="D22" i="134" s="1"/>
  <c r="D13" i="134"/>
  <c r="E12" i="134"/>
  <c r="E15" i="134" s="1"/>
  <c r="E23" i="134" s="1"/>
  <c r="C60" i="133"/>
  <c r="C63" i="133" s="1"/>
  <c r="E22" i="133"/>
  <c r="D15" i="133"/>
  <c r="D23" i="133" s="1"/>
  <c r="D14" i="133"/>
  <c r="D22" i="133" s="1"/>
  <c r="D13" i="133"/>
  <c r="E12" i="133"/>
  <c r="E15" i="133" s="1"/>
  <c r="E23" i="133" s="1"/>
  <c r="C60" i="28"/>
  <c r="C59" i="132"/>
  <c r="C62" i="132" s="1"/>
  <c r="E21" i="132"/>
  <c r="D14" i="132"/>
  <c r="D22" i="132" s="1"/>
  <c r="D13" i="132"/>
  <c r="D21" i="132" s="1"/>
  <c r="D12" i="132"/>
  <c r="E11" i="132"/>
  <c r="E14" i="132" s="1"/>
  <c r="E22" i="132" s="1"/>
  <c r="C59" i="131"/>
  <c r="C62" i="131" s="1"/>
  <c r="E21" i="131"/>
  <c r="D14" i="131"/>
  <c r="D22" i="131" s="1"/>
  <c r="D13" i="131"/>
  <c r="D21" i="131" s="1"/>
  <c r="D12" i="131"/>
  <c r="E11" i="131"/>
  <c r="E14" i="131" s="1"/>
  <c r="E22" i="131" s="1"/>
  <c r="C59" i="114"/>
  <c r="C60" i="130"/>
  <c r="C67" i="130" s="1"/>
  <c r="E22" i="130"/>
  <c r="D15" i="130"/>
  <c r="D23" i="130" s="1"/>
  <c r="D14" i="130"/>
  <c r="D22" i="130" s="1"/>
  <c r="D13" i="130"/>
  <c r="E12" i="130"/>
  <c r="E15" i="130" s="1"/>
  <c r="E23" i="130" s="1"/>
  <c r="C60" i="129"/>
  <c r="C63" i="129" s="1"/>
  <c r="E22" i="129"/>
  <c r="D15" i="129"/>
  <c r="D23" i="129" s="1"/>
  <c r="D14" i="129"/>
  <c r="D22" i="129" s="1"/>
  <c r="D13" i="129"/>
  <c r="E12" i="129"/>
  <c r="E15" i="129" s="1"/>
  <c r="E23" i="129" s="1"/>
  <c r="C60" i="89"/>
  <c r="C60" i="128"/>
  <c r="C63" i="128" s="1"/>
  <c r="E22" i="128"/>
  <c r="D15" i="128"/>
  <c r="D23" i="128" s="1"/>
  <c r="D14" i="128"/>
  <c r="D22" i="128" s="1"/>
  <c r="D13" i="128"/>
  <c r="E12" i="128"/>
  <c r="E15" i="128" s="1"/>
  <c r="E23" i="128" s="1"/>
  <c r="C60" i="127"/>
  <c r="C63" i="127" s="1"/>
  <c r="E22" i="127"/>
  <c r="D15" i="127"/>
  <c r="D23" i="127" s="1"/>
  <c r="D14" i="127"/>
  <c r="D22" i="127" s="1"/>
  <c r="D13" i="127"/>
  <c r="E12" i="127"/>
  <c r="E15" i="127" s="1"/>
  <c r="E23" i="127" s="1"/>
  <c r="C60" i="86"/>
  <c r="C59" i="126"/>
  <c r="C62" i="126" s="1"/>
  <c r="E21" i="126"/>
  <c r="D14" i="126"/>
  <c r="D22" i="126" s="1"/>
  <c r="D13" i="126"/>
  <c r="D21" i="126" s="1"/>
  <c r="D12" i="126"/>
  <c r="E11" i="126"/>
  <c r="E12" i="126" s="1"/>
  <c r="E20" i="126" s="1"/>
  <c r="C59" i="125"/>
  <c r="C62" i="125" s="1"/>
  <c r="E21" i="125"/>
  <c r="D14" i="125"/>
  <c r="D22" i="125" s="1"/>
  <c r="D13" i="125"/>
  <c r="D21" i="125" s="1"/>
  <c r="D12" i="125"/>
  <c r="E11" i="125"/>
  <c r="E12" i="125" s="1"/>
  <c r="E20" i="125" s="1"/>
  <c r="C59" i="82"/>
  <c r="C63" i="124"/>
  <c r="C66" i="124" s="1"/>
  <c r="C70" i="124" s="1"/>
  <c r="E25" i="124"/>
  <c r="D18" i="124"/>
  <c r="D26" i="124" s="1"/>
  <c r="D17" i="124"/>
  <c r="D25" i="124" s="1"/>
  <c r="D16" i="124"/>
  <c r="E15" i="124"/>
  <c r="E18" i="124" s="1"/>
  <c r="E26" i="124" s="1"/>
  <c r="C63" i="123"/>
  <c r="C66" i="123" s="1"/>
  <c r="C70" i="123" s="1"/>
  <c r="E25" i="123"/>
  <c r="D18" i="123"/>
  <c r="D26" i="123" s="1"/>
  <c r="D17" i="123"/>
  <c r="D25" i="123" s="1"/>
  <c r="D16" i="123"/>
  <c r="E15" i="123"/>
  <c r="E18" i="123" s="1"/>
  <c r="E26" i="123" s="1"/>
  <c r="C63" i="26"/>
  <c r="E20" i="149" l="1"/>
  <c r="E28" i="149" s="1"/>
  <c r="E22" i="149"/>
  <c r="E30" i="149" s="1"/>
  <c r="C78" i="124"/>
  <c r="C74" i="124"/>
  <c r="F12" i="129"/>
  <c r="F15" i="129" s="1"/>
  <c r="F23" i="129" s="1"/>
  <c r="C71" i="139"/>
  <c r="C71" i="40"/>
  <c r="F12" i="130"/>
  <c r="F15" i="130" s="1"/>
  <c r="F23" i="130" s="1"/>
  <c r="C74" i="123"/>
  <c r="C78" i="123"/>
  <c r="E13" i="129"/>
  <c r="E21" i="129" s="1"/>
  <c r="E13" i="130"/>
  <c r="E21" i="130" s="1"/>
  <c r="F19" i="150"/>
  <c r="F22" i="150" s="1"/>
  <c r="F30" i="150" s="1"/>
  <c r="C72" i="152"/>
  <c r="C68" i="152"/>
  <c r="E13" i="152"/>
  <c r="E21" i="152" s="1"/>
  <c r="F12" i="152"/>
  <c r="C72" i="151"/>
  <c r="C68" i="151"/>
  <c r="F12" i="151"/>
  <c r="E13" i="151"/>
  <c r="E21" i="151" s="1"/>
  <c r="C85" i="150"/>
  <c r="C81" i="150"/>
  <c r="F21" i="150"/>
  <c r="F29" i="150" s="1"/>
  <c r="C85" i="149"/>
  <c r="C81" i="149"/>
  <c r="F22" i="149"/>
  <c r="F30" i="149" s="1"/>
  <c r="G19" i="149"/>
  <c r="F20" i="149"/>
  <c r="F28" i="149" s="1"/>
  <c r="C74" i="148"/>
  <c r="C70" i="148"/>
  <c r="E17" i="148"/>
  <c r="E25" i="148" s="1"/>
  <c r="F14" i="148"/>
  <c r="C74" i="147"/>
  <c r="C70" i="147"/>
  <c r="E17" i="147"/>
  <c r="E25" i="147" s="1"/>
  <c r="F14" i="147"/>
  <c r="C72" i="146"/>
  <c r="C68" i="146"/>
  <c r="E15" i="146"/>
  <c r="E23" i="146" s="1"/>
  <c r="F12" i="146"/>
  <c r="C72" i="145"/>
  <c r="C68" i="145"/>
  <c r="F12" i="145"/>
  <c r="E13" i="145"/>
  <c r="E21" i="145" s="1"/>
  <c r="C72" i="144"/>
  <c r="C68" i="144"/>
  <c r="F12" i="144"/>
  <c r="E13" i="144"/>
  <c r="E21" i="144" s="1"/>
  <c r="C72" i="143"/>
  <c r="C68" i="143"/>
  <c r="F12" i="143"/>
  <c r="E13" i="143"/>
  <c r="E21" i="143" s="1"/>
  <c r="C71" i="142"/>
  <c r="C67" i="142"/>
  <c r="E14" i="142"/>
  <c r="E22" i="142" s="1"/>
  <c r="F11" i="142"/>
  <c r="C71" i="141"/>
  <c r="C67" i="141"/>
  <c r="F11" i="141"/>
  <c r="E12" i="141"/>
  <c r="E20" i="141" s="1"/>
  <c r="F11" i="140"/>
  <c r="E12" i="140"/>
  <c r="E20" i="140" s="1"/>
  <c r="C67" i="140"/>
  <c r="F11" i="139"/>
  <c r="E12" i="139"/>
  <c r="E20" i="139" s="1"/>
  <c r="C70" i="138"/>
  <c r="C66" i="138"/>
  <c r="F10" i="138"/>
  <c r="E11" i="138"/>
  <c r="E19" i="138" s="1"/>
  <c r="C70" i="137"/>
  <c r="C66" i="137"/>
  <c r="F10" i="137"/>
  <c r="E11" i="137"/>
  <c r="E19" i="137" s="1"/>
  <c r="C70" i="136"/>
  <c r="C66" i="136"/>
  <c r="F10" i="136"/>
  <c r="E13" i="136"/>
  <c r="E21" i="136" s="1"/>
  <c r="C70" i="135"/>
  <c r="C66" i="135"/>
  <c r="F10" i="135"/>
  <c r="E11" i="135"/>
  <c r="E19" i="135" s="1"/>
  <c r="C71" i="134"/>
  <c r="C67" i="134"/>
  <c r="F12" i="134"/>
  <c r="E13" i="134"/>
  <c r="E21" i="134" s="1"/>
  <c r="C71" i="133"/>
  <c r="C67" i="133"/>
  <c r="F12" i="133"/>
  <c r="E13" i="133"/>
  <c r="E21" i="133" s="1"/>
  <c r="C70" i="132"/>
  <c r="C66" i="132"/>
  <c r="F11" i="132"/>
  <c r="E12" i="132"/>
  <c r="E20" i="132" s="1"/>
  <c r="C70" i="131"/>
  <c r="C66" i="131"/>
  <c r="F11" i="131"/>
  <c r="E12" i="131"/>
  <c r="E20" i="131" s="1"/>
  <c r="C63" i="130"/>
  <c r="C75" i="130"/>
  <c r="C71" i="130"/>
  <c r="G12" i="130"/>
  <c r="F14" i="130"/>
  <c r="F22" i="130" s="1"/>
  <c r="C67" i="129"/>
  <c r="C71" i="129" s="1"/>
  <c r="F14" i="129"/>
  <c r="F22" i="129" s="1"/>
  <c r="C67" i="128"/>
  <c r="C71" i="128"/>
  <c r="F12" i="128"/>
  <c r="E13" i="128"/>
  <c r="E21" i="128" s="1"/>
  <c r="C71" i="127"/>
  <c r="C67" i="127"/>
  <c r="F12" i="127"/>
  <c r="E13" i="127"/>
  <c r="E21" i="127" s="1"/>
  <c r="C70" i="126"/>
  <c r="C66" i="126"/>
  <c r="E14" i="126"/>
  <c r="E22" i="126" s="1"/>
  <c r="F11" i="126"/>
  <c r="C70" i="125"/>
  <c r="C66" i="125"/>
  <c r="E14" i="125"/>
  <c r="E22" i="125" s="1"/>
  <c r="F11" i="125"/>
  <c r="F15" i="124"/>
  <c r="E16" i="124"/>
  <c r="E24" i="124" s="1"/>
  <c r="F15" i="123"/>
  <c r="E16" i="123"/>
  <c r="E24" i="123" s="1"/>
  <c r="C60" i="81"/>
  <c r="C60" i="80"/>
  <c r="C60" i="79"/>
  <c r="C63" i="79" s="1"/>
  <c r="C71" i="79" s="1"/>
  <c r="C66" i="24"/>
  <c r="C66" i="23"/>
  <c r="C66" i="22"/>
  <c r="C98" i="21"/>
  <c r="C98" i="20"/>
  <c r="C86" i="18"/>
  <c r="C59" i="17"/>
  <c r="C59" i="16"/>
  <c r="C59" i="15"/>
  <c r="F20" i="150" l="1"/>
  <c r="F28" i="150" s="1"/>
  <c r="F13" i="129"/>
  <c r="F21" i="129" s="1"/>
  <c r="G19" i="150"/>
  <c r="G20" i="150" s="1"/>
  <c r="G28" i="150" s="1"/>
  <c r="G12" i="129"/>
  <c r="H12" i="129" s="1"/>
  <c r="F13" i="130"/>
  <c r="F21" i="130" s="1"/>
  <c r="C75" i="129"/>
  <c r="F15" i="152"/>
  <c r="F23" i="152" s="1"/>
  <c r="F13" i="152"/>
  <c r="F21" i="152" s="1"/>
  <c r="F14" i="152"/>
  <c r="F22" i="152" s="1"/>
  <c r="G12" i="152"/>
  <c r="F15" i="151"/>
  <c r="F23" i="151" s="1"/>
  <c r="F14" i="151"/>
  <c r="F22" i="151" s="1"/>
  <c r="F13" i="151"/>
  <c r="F21" i="151" s="1"/>
  <c r="G12" i="151"/>
  <c r="G22" i="150"/>
  <c r="G30" i="150" s="1"/>
  <c r="G21" i="150"/>
  <c r="G29" i="150" s="1"/>
  <c r="G22" i="149"/>
  <c r="G30" i="149" s="1"/>
  <c r="G21" i="149"/>
  <c r="G29" i="149" s="1"/>
  <c r="G20" i="149"/>
  <c r="G28" i="149" s="1"/>
  <c r="H19" i="149"/>
  <c r="F17" i="148"/>
  <c r="F25" i="148" s="1"/>
  <c r="F16" i="148"/>
  <c r="F24" i="148" s="1"/>
  <c r="F15" i="148"/>
  <c r="F23" i="148" s="1"/>
  <c r="G14" i="148"/>
  <c r="F17" i="147"/>
  <c r="F25" i="147" s="1"/>
  <c r="F16" i="147"/>
  <c r="F24" i="147" s="1"/>
  <c r="F15" i="147"/>
  <c r="F23" i="147" s="1"/>
  <c r="G14" i="147"/>
  <c r="F15" i="146"/>
  <c r="F23" i="146" s="1"/>
  <c r="F14" i="146"/>
  <c r="F22" i="146" s="1"/>
  <c r="F13" i="146"/>
  <c r="F21" i="146" s="1"/>
  <c r="G12" i="146"/>
  <c r="F15" i="145"/>
  <c r="F23" i="145" s="1"/>
  <c r="F14" i="145"/>
  <c r="F22" i="145" s="1"/>
  <c r="F13" i="145"/>
  <c r="F21" i="145" s="1"/>
  <c r="G12" i="145"/>
  <c r="F15" i="144"/>
  <c r="F23" i="144" s="1"/>
  <c r="F14" i="144"/>
  <c r="F22" i="144" s="1"/>
  <c r="F13" i="144"/>
  <c r="F21" i="144" s="1"/>
  <c r="G12" i="144"/>
  <c r="F15" i="143"/>
  <c r="F23" i="143" s="1"/>
  <c r="F14" i="143"/>
  <c r="F22" i="143" s="1"/>
  <c r="F13" i="143"/>
  <c r="F21" i="143" s="1"/>
  <c r="G12" i="143"/>
  <c r="F14" i="142"/>
  <c r="F22" i="142" s="1"/>
  <c r="F13" i="142"/>
  <c r="F21" i="142" s="1"/>
  <c r="F12" i="142"/>
  <c r="F20" i="142" s="1"/>
  <c r="G11" i="142"/>
  <c r="F14" i="141"/>
  <c r="F22" i="141" s="1"/>
  <c r="F13" i="141"/>
  <c r="F21" i="141" s="1"/>
  <c r="F12" i="141"/>
  <c r="F20" i="141" s="1"/>
  <c r="G11" i="141"/>
  <c r="F14" i="140"/>
  <c r="F22" i="140" s="1"/>
  <c r="F13" i="140"/>
  <c r="F21" i="140" s="1"/>
  <c r="F12" i="140"/>
  <c r="F20" i="140" s="1"/>
  <c r="G11" i="140"/>
  <c r="F14" i="139"/>
  <c r="F22" i="139" s="1"/>
  <c r="F13" i="139"/>
  <c r="F21" i="139" s="1"/>
  <c r="F12" i="139"/>
  <c r="F20" i="139" s="1"/>
  <c r="G11" i="139"/>
  <c r="F13" i="138"/>
  <c r="F21" i="138" s="1"/>
  <c r="F12" i="138"/>
  <c r="F20" i="138" s="1"/>
  <c r="F11" i="138"/>
  <c r="F19" i="138" s="1"/>
  <c r="G10" i="138"/>
  <c r="F13" i="137"/>
  <c r="F21" i="137" s="1"/>
  <c r="F12" i="137"/>
  <c r="F20" i="137" s="1"/>
  <c r="F11" i="137"/>
  <c r="F19" i="137" s="1"/>
  <c r="G10" i="137"/>
  <c r="F13" i="136"/>
  <c r="F21" i="136" s="1"/>
  <c r="F12" i="136"/>
  <c r="F20" i="136" s="1"/>
  <c r="F11" i="136"/>
  <c r="F19" i="136" s="1"/>
  <c r="G10" i="136"/>
  <c r="F13" i="135"/>
  <c r="F21" i="135" s="1"/>
  <c r="F12" i="135"/>
  <c r="F20" i="135" s="1"/>
  <c r="F11" i="135"/>
  <c r="F19" i="135" s="1"/>
  <c r="G10" i="135"/>
  <c r="F15" i="134"/>
  <c r="F23" i="134" s="1"/>
  <c r="F14" i="134"/>
  <c r="F22" i="134" s="1"/>
  <c r="F13" i="134"/>
  <c r="F21" i="134" s="1"/>
  <c r="G12" i="134"/>
  <c r="F15" i="133"/>
  <c r="F23" i="133" s="1"/>
  <c r="F14" i="133"/>
  <c r="F22" i="133" s="1"/>
  <c r="F13" i="133"/>
  <c r="F21" i="133" s="1"/>
  <c r="G12" i="133"/>
  <c r="F14" i="132"/>
  <c r="F22" i="132" s="1"/>
  <c r="F13" i="132"/>
  <c r="F21" i="132" s="1"/>
  <c r="F12" i="132"/>
  <c r="F20" i="132" s="1"/>
  <c r="G11" i="132"/>
  <c r="F14" i="131"/>
  <c r="F22" i="131" s="1"/>
  <c r="F13" i="131"/>
  <c r="F21" i="131" s="1"/>
  <c r="F12" i="131"/>
  <c r="F20" i="131" s="1"/>
  <c r="G11" i="131"/>
  <c r="G15" i="130"/>
  <c r="G23" i="130" s="1"/>
  <c r="G14" i="130"/>
  <c r="G22" i="130" s="1"/>
  <c r="G13" i="130"/>
  <c r="G21" i="130" s="1"/>
  <c r="H12" i="130"/>
  <c r="G14" i="129"/>
  <c r="G22" i="129" s="1"/>
  <c r="G13" i="129"/>
  <c r="G21" i="129" s="1"/>
  <c r="F14" i="128"/>
  <c r="F22" i="128" s="1"/>
  <c r="F13" i="128"/>
  <c r="F21" i="128" s="1"/>
  <c r="G12" i="128"/>
  <c r="F15" i="128"/>
  <c r="F23" i="128" s="1"/>
  <c r="F15" i="127"/>
  <c r="F23" i="127" s="1"/>
  <c r="F14" i="127"/>
  <c r="F22" i="127" s="1"/>
  <c r="F13" i="127"/>
  <c r="F21" i="127" s="1"/>
  <c r="G12" i="127"/>
  <c r="F14" i="126"/>
  <c r="F22" i="126" s="1"/>
  <c r="F13" i="126"/>
  <c r="F21" i="126" s="1"/>
  <c r="F12" i="126"/>
  <c r="F20" i="126" s="1"/>
  <c r="G11" i="126"/>
  <c r="F14" i="125"/>
  <c r="F22" i="125" s="1"/>
  <c r="F13" i="125"/>
  <c r="F21" i="125" s="1"/>
  <c r="F12" i="125"/>
  <c r="F20" i="125" s="1"/>
  <c r="G11" i="125"/>
  <c r="F17" i="124"/>
  <c r="F25" i="124" s="1"/>
  <c r="F16" i="124"/>
  <c r="F24" i="124" s="1"/>
  <c r="G15" i="124"/>
  <c r="F18" i="124"/>
  <c r="F26" i="124" s="1"/>
  <c r="F18" i="123"/>
  <c r="F26" i="123" s="1"/>
  <c r="F17" i="123"/>
  <c r="F25" i="123" s="1"/>
  <c r="F16" i="123"/>
  <c r="F24" i="123" s="1"/>
  <c r="G15" i="123"/>
  <c r="F19" i="63"/>
  <c r="C54" i="63" s="1"/>
  <c r="H19" i="150" l="1"/>
  <c r="G15" i="129"/>
  <c r="G23" i="129" s="1"/>
  <c r="G14" i="152"/>
  <c r="G22" i="152" s="1"/>
  <c r="G13" i="152"/>
  <c r="G21" i="152" s="1"/>
  <c r="H12" i="152"/>
  <c r="G15" i="152"/>
  <c r="G23" i="152" s="1"/>
  <c r="G14" i="151"/>
  <c r="G22" i="151" s="1"/>
  <c r="G13" i="151"/>
  <c r="G21" i="151" s="1"/>
  <c r="H12" i="151"/>
  <c r="G15" i="151"/>
  <c r="G23" i="151" s="1"/>
  <c r="H21" i="150"/>
  <c r="H29" i="150" s="1"/>
  <c r="H20" i="150"/>
  <c r="H28" i="150" s="1"/>
  <c r="H22" i="150"/>
  <c r="H30" i="150" s="1"/>
  <c r="H21" i="149"/>
  <c r="H29" i="149" s="1"/>
  <c r="H20" i="149"/>
  <c r="H28" i="149" s="1"/>
  <c r="H22" i="149"/>
  <c r="H30" i="149" s="1"/>
  <c r="G16" i="148"/>
  <c r="G24" i="148" s="1"/>
  <c r="G15" i="148"/>
  <c r="G23" i="148" s="1"/>
  <c r="H14" i="148"/>
  <c r="G17" i="148"/>
  <c r="G25" i="148" s="1"/>
  <c r="G16" i="147"/>
  <c r="G24" i="147" s="1"/>
  <c r="G15" i="147"/>
  <c r="G23" i="147" s="1"/>
  <c r="H14" i="147"/>
  <c r="G17" i="147"/>
  <c r="G25" i="147" s="1"/>
  <c r="G14" i="146"/>
  <c r="G22" i="146" s="1"/>
  <c r="G13" i="146"/>
  <c r="G21" i="146" s="1"/>
  <c r="H12" i="146"/>
  <c r="G15" i="146"/>
  <c r="G23" i="146" s="1"/>
  <c r="G14" i="145"/>
  <c r="G22" i="145" s="1"/>
  <c r="G13" i="145"/>
  <c r="G21" i="145" s="1"/>
  <c r="H12" i="145"/>
  <c r="G15" i="145"/>
  <c r="G23" i="145" s="1"/>
  <c r="G14" i="144"/>
  <c r="G22" i="144" s="1"/>
  <c r="G13" i="144"/>
  <c r="G21" i="144" s="1"/>
  <c r="H12" i="144"/>
  <c r="G15" i="144"/>
  <c r="G23" i="144" s="1"/>
  <c r="G14" i="143"/>
  <c r="G22" i="143" s="1"/>
  <c r="G13" i="143"/>
  <c r="G21" i="143" s="1"/>
  <c r="H12" i="143"/>
  <c r="G15" i="143"/>
  <c r="G23" i="143" s="1"/>
  <c r="G13" i="142"/>
  <c r="G21" i="142" s="1"/>
  <c r="G12" i="142"/>
  <c r="G20" i="142" s="1"/>
  <c r="H11" i="142"/>
  <c r="G14" i="142"/>
  <c r="G22" i="142" s="1"/>
  <c r="G13" i="141"/>
  <c r="G21" i="141" s="1"/>
  <c r="G12" i="141"/>
  <c r="G20" i="141" s="1"/>
  <c r="H11" i="141"/>
  <c r="G14" i="141"/>
  <c r="G22" i="141" s="1"/>
  <c r="G13" i="140"/>
  <c r="G21" i="140" s="1"/>
  <c r="G12" i="140"/>
  <c r="G20" i="140" s="1"/>
  <c r="H11" i="140"/>
  <c r="G14" i="140"/>
  <c r="G22" i="140" s="1"/>
  <c r="G13" i="139"/>
  <c r="G21" i="139" s="1"/>
  <c r="G12" i="139"/>
  <c r="G20" i="139" s="1"/>
  <c r="H11" i="139"/>
  <c r="G14" i="139"/>
  <c r="G22" i="139" s="1"/>
  <c r="G12" i="138"/>
  <c r="G20" i="138" s="1"/>
  <c r="G11" i="138"/>
  <c r="G19" i="138" s="1"/>
  <c r="H10" i="138"/>
  <c r="G13" i="138"/>
  <c r="G21" i="138" s="1"/>
  <c r="G12" i="137"/>
  <c r="G20" i="137" s="1"/>
  <c r="G11" i="137"/>
  <c r="G19" i="137" s="1"/>
  <c r="H10" i="137"/>
  <c r="G13" i="137"/>
  <c r="G21" i="137" s="1"/>
  <c r="G12" i="136"/>
  <c r="G20" i="136" s="1"/>
  <c r="G11" i="136"/>
  <c r="G19" i="136" s="1"/>
  <c r="H10" i="136"/>
  <c r="G13" i="136"/>
  <c r="G21" i="136" s="1"/>
  <c r="G12" i="135"/>
  <c r="G20" i="135" s="1"/>
  <c r="G11" i="135"/>
  <c r="G19" i="135" s="1"/>
  <c r="H10" i="135"/>
  <c r="G13" i="135"/>
  <c r="G21" i="135" s="1"/>
  <c r="G14" i="134"/>
  <c r="G22" i="134" s="1"/>
  <c r="G13" i="134"/>
  <c r="G21" i="134" s="1"/>
  <c r="H12" i="134"/>
  <c r="G15" i="134"/>
  <c r="G23" i="134" s="1"/>
  <c r="G14" i="133"/>
  <c r="G22" i="133" s="1"/>
  <c r="G13" i="133"/>
  <c r="G21" i="133" s="1"/>
  <c r="H12" i="133"/>
  <c r="G15" i="133"/>
  <c r="G23" i="133" s="1"/>
  <c r="G13" i="132"/>
  <c r="G21" i="132" s="1"/>
  <c r="G12" i="132"/>
  <c r="G20" i="132" s="1"/>
  <c r="H11" i="132"/>
  <c r="G14" i="132"/>
  <c r="G22" i="132" s="1"/>
  <c r="G13" i="131"/>
  <c r="G21" i="131" s="1"/>
  <c r="G12" i="131"/>
  <c r="G20" i="131" s="1"/>
  <c r="H11" i="131"/>
  <c r="G14" i="131"/>
  <c r="G22" i="131" s="1"/>
  <c r="H14" i="130"/>
  <c r="H22" i="130" s="1"/>
  <c r="H13" i="130"/>
  <c r="H21" i="130" s="1"/>
  <c r="H15" i="130"/>
  <c r="H23" i="130" s="1"/>
  <c r="H14" i="129"/>
  <c r="H22" i="129" s="1"/>
  <c r="H13" i="129"/>
  <c r="H21" i="129" s="1"/>
  <c r="H15" i="129"/>
  <c r="H23" i="129" s="1"/>
  <c r="G13" i="128"/>
  <c r="G21" i="128" s="1"/>
  <c r="G15" i="128"/>
  <c r="G23" i="128" s="1"/>
  <c r="G14" i="128"/>
  <c r="G22" i="128" s="1"/>
  <c r="H12" i="128"/>
  <c r="G14" i="127"/>
  <c r="G22" i="127" s="1"/>
  <c r="G13" i="127"/>
  <c r="G21" i="127" s="1"/>
  <c r="H12" i="127"/>
  <c r="G15" i="127"/>
  <c r="G23" i="127" s="1"/>
  <c r="G13" i="126"/>
  <c r="G21" i="126" s="1"/>
  <c r="G12" i="126"/>
  <c r="G20" i="126" s="1"/>
  <c r="H11" i="126"/>
  <c r="G14" i="126"/>
  <c r="G22" i="126" s="1"/>
  <c r="G13" i="125"/>
  <c r="G21" i="125" s="1"/>
  <c r="G12" i="125"/>
  <c r="G20" i="125" s="1"/>
  <c r="H11" i="125"/>
  <c r="G14" i="125"/>
  <c r="G22" i="125" s="1"/>
  <c r="H15" i="124"/>
  <c r="G18" i="124"/>
  <c r="G26" i="124" s="1"/>
  <c r="G17" i="124"/>
  <c r="G25" i="124" s="1"/>
  <c r="G16" i="124"/>
  <c r="G24" i="124" s="1"/>
  <c r="G17" i="123"/>
  <c r="G25" i="123" s="1"/>
  <c r="G16" i="123"/>
  <c r="G24" i="123" s="1"/>
  <c r="H15" i="123"/>
  <c r="G18" i="123"/>
  <c r="G26" i="123" s="1"/>
  <c r="C64" i="48"/>
  <c r="H15" i="152" l="1"/>
  <c r="H23" i="152" s="1"/>
  <c r="H14" i="152"/>
  <c r="H22" i="152" s="1"/>
  <c r="H13" i="152"/>
  <c r="H21" i="152" s="1"/>
  <c r="H13" i="151"/>
  <c r="H21" i="151" s="1"/>
  <c r="H14" i="151"/>
  <c r="H22" i="151" s="1"/>
  <c r="H15" i="151"/>
  <c r="H23" i="151" s="1"/>
  <c r="H17" i="148"/>
  <c r="H25" i="148" s="1"/>
  <c r="H16" i="148"/>
  <c r="H24" i="148" s="1"/>
  <c r="H15" i="148"/>
  <c r="H23" i="148" s="1"/>
  <c r="H17" i="147"/>
  <c r="H25" i="147" s="1"/>
  <c r="H16" i="147"/>
  <c r="H24" i="147" s="1"/>
  <c r="H15" i="147"/>
  <c r="H23" i="147" s="1"/>
  <c r="C72" i="48"/>
  <c r="C68" i="48"/>
  <c r="H14" i="146"/>
  <c r="H22" i="146" s="1"/>
  <c r="H13" i="146"/>
  <c r="H21" i="146" s="1"/>
  <c r="H15" i="146"/>
  <c r="H23" i="146" s="1"/>
  <c r="H14" i="145"/>
  <c r="H22" i="145" s="1"/>
  <c r="H13" i="145"/>
  <c r="H21" i="145" s="1"/>
  <c r="H15" i="145"/>
  <c r="H23" i="145" s="1"/>
  <c r="H14" i="144"/>
  <c r="H22" i="144" s="1"/>
  <c r="H13" i="144"/>
  <c r="H21" i="144" s="1"/>
  <c r="H15" i="144"/>
  <c r="H23" i="144" s="1"/>
  <c r="H14" i="143"/>
  <c r="H22" i="143" s="1"/>
  <c r="H13" i="143"/>
  <c r="H21" i="143" s="1"/>
  <c r="H15" i="143"/>
  <c r="H23" i="143" s="1"/>
  <c r="H14" i="142"/>
  <c r="H22" i="142" s="1"/>
  <c r="H13" i="142"/>
  <c r="H21" i="142" s="1"/>
  <c r="H12" i="142"/>
  <c r="H20" i="142" s="1"/>
  <c r="H12" i="141"/>
  <c r="H20" i="141" s="1"/>
  <c r="H13" i="141"/>
  <c r="H21" i="141" s="1"/>
  <c r="H14" i="141"/>
  <c r="H22" i="141" s="1"/>
  <c r="H13" i="140"/>
  <c r="H21" i="140" s="1"/>
  <c r="H14" i="140"/>
  <c r="H22" i="140" s="1"/>
  <c r="H12" i="140"/>
  <c r="H20" i="140" s="1"/>
  <c r="H13" i="139"/>
  <c r="H21" i="139" s="1"/>
  <c r="H12" i="139"/>
  <c r="H20" i="139" s="1"/>
  <c r="H14" i="139"/>
  <c r="H22" i="139" s="1"/>
  <c r="H12" i="138"/>
  <c r="H20" i="138" s="1"/>
  <c r="H13" i="138"/>
  <c r="H21" i="138" s="1"/>
  <c r="H11" i="138"/>
  <c r="H19" i="138" s="1"/>
  <c r="H11" i="137"/>
  <c r="H19" i="137" s="1"/>
  <c r="H12" i="137"/>
  <c r="H20" i="137" s="1"/>
  <c r="H13" i="137"/>
  <c r="H21" i="137" s="1"/>
  <c r="H12" i="136"/>
  <c r="H20" i="136" s="1"/>
  <c r="H11" i="136"/>
  <c r="H19" i="136" s="1"/>
  <c r="H13" i="136"/>
  <c r="H21" i="136" s="1"/>
  <c r="H11" i="135"/>
  <c r="H19" i="135" s="1"/>
  <c r="H12" i="135"/>
  <c r="H20" i="135" s="1"/>
  <c r="H13" i="135"/>
  <c r="H21" i="135" s="1"/>
  <c r="H14" i="134"/>
  <c r="H22" i="134" s="1"/>
  <c r="H13" i="134"/>
  <c r="H21" i="134" s="1"/>
  <c r="H15" i="134"/>
  <c r="H23" i="134" s="1"/>
  <c r="H14" i="133"/>
  <c r="H22" i="133" s="1"/>
  <c r="H13" i="133"/>
  <c r="H21" i="133" s="1"/>
  <c r="H15" i="133"/>
  <c r="H23" i="133" s="1"/>
  <c r="H12" i="132"/>
  <c r="H20" i="132" s="1"/>
  <c r="H13" i="132"/>
  <c r="H21" i="132" s="1"/>
  <c r="H14" i="132"/>
  <c r="H22" i="132" s="1"/>
  <c r="H14" i="131"/>
  <c r="H22" i="131" s="1"/>
  <c r="H13" i="131"/>
  <c r="H21" i="131" s="1"/>
  <c r="H12" i="131"/>
  <c r="H20" i="131" s="1"/>
  <c r="H15" i="128"/>
  <c r="H23" i="128" s="1"/>
  <c r="H14" i="128"/>
  <c r="H22" i="128" s="1"/>
  <c r="H13" i="128"/>
  <c r="H21" i="128" s="1"/>
  <c r="H14" i="127"/>
  <c r="H22" i="127" s="1"/>
  <c r="H13" i="127"/>
  <c r="H21" i="127" s="1"/>
  <c r="H15" i="127"/>
  <c r="H23" i="127" s="1"/>
  <c r="H14" i="126"/>
  <c r="H22" i="126" s="1"/>
  <c r="H12" i="126"/>
  <c r="H20" i="126" s="1"/>
  <c r="H13" i="126"/>
  <c r="H21" i="126" s="1"/>
  <c r="H13" i="125"/>
  <c r="H21" i="125" s="1"/>
  <c r="H12" i="125"/>
  <c r="H20" i="125" s="1"/>
  <c r="H14" i="125"/>
  <c r="H22" i="125" s="1"/>
  <c r="H18" i="124"/>
  <c r="H26" i="124" s="1"/>
  <c r="H17" i="124"/>
  <c r="H25" i="124" s="1"/>
  <c r="H16" i="124"/>
  <c r="H24" i="124" s="1"/>
  <c r="H17" i="123"/>
  <c r="H25" i="123" s="1"/>
  <c r="H16" i="123"/>
  <c r="H24" i="123" s="1"/>
  <c r="H18" i="123"/>
  <c r="H26" i="123" s="1"/>
  <c r="C57" i="92"/>
  <c r="C63" i="86"/>
  <c r="C71" i="86" l="1"/>
  <c r="C67" i="86"/>
  <c r="C66" i="92"/>
  <c r="C62" i="92"/>
  <c r="C64" i="106"/>
  <c r="C71" i="103"/>
  <c r="C77" i="103" s="1"/>
  <c r="C66" i="97"/>
  <c r="C64" i="45"/>
  <c r="C62" i="36"/>
  <c r="C62" i="33"/>
  <c r="C63" i="28"/>
  <c r="C62" i="114"/>
  <c r="C63" i="89"/>
  <c r="C62" i="82"/>
  <c r="C66" i="26"/>
  <c r="C70" i="26" s="1"/>
  <c r="C74" i="26" s="1"/>
  <c r="C63" i="81"/>
  <c r="C71" i="81" s="1"/>
  <c r="C63" i="80"/>
  <c r="C71" i="80" s="1"/>
  <c r="C69" i="24"/>
  <c r="C69" i="23"/>
  <c r="C69" i="22"/>
  <c r="C101" i="21"/>
  <c r="C101" i="20"/>
  <c r="C62" i="17"/>
  <c r="C62" i="16"/>
  <c r="C62" i="15"/>
  <c r="C73" i="22" l="1"/>
  <c r="C77" i="22"/>
  <c r="C66" i="114"/>
  <c r="C70" i="114"/>
  <c r="C73" i="24"/>
  <c r="C77" i="24"/>
  <c r="C66" i="16"/>
  <c r="C70" i="16"/>
  <c r="C78" i="26"/>
  <c r="C72" i="106"/>
  <c r="C68" i="106"/>
  <c r="C74" i="97"/>
  <c r="C70" i="97"/>
  <c r="C72" i="45"/>
  <c r="C68" i="45"/>
  <c r="C70" i="33"/>
  <c r="C66" i="33"/>
  <c r="C66" i="36"/>
  <c r="C70" i="36"/>
  <c r="C67" i="42"/>
  <c r="C71" i="42"/>
  <c r="C71" i="28"/>
  <c r="C67" i="28"/>
  <c r="C70" i="82"/>
  <c r="C66" i="82"/>
  <c r="C73" i="23"/>
  <c r="C77" i="23"/>
  <c r="C81" i="23"/>
  <c r="C89" i="18"/>
  <c r="C70" i="17"/>
  <c r="C66" i="17"/>
  <c r="C66" i="15"/>
  <c r="C70" i="15" s="1"/>
  <c r="C151" i="52"/>
  <c r="C93" i="18" l="1"/>
  <c r="C97" i="18"/>
  <c r="F18" i="57" l="1"/>
  <c r="C56" i="57" l="1"/>
  <c r="C59" i="57" s="1"/>
  <c r="F17" i="121"/>
  <c r="F18" i="120"/>
  <c r="C54" i="120" s="1"/>
  <c r="F18" i="119"/>
  <c r="F19" i="118"/>
  <c r="E21" i="114"/>
  <c r="D14" i="114"/>
  <c r="D22" i="114" s="1"/>
  <c r="D13" i="114"/>
  <c r="D21" i="114" s="1"/>
  <c r="D12" i="114"/>
  <c r="E11" i="114"/>
  <c r="E14" i="114" s="1"/>
  <c r="E22" i="114" s="1"/>
  <c r="F21" i="113"/>
  <c r="C57" i="113" s="1"/>
  <c r="E22" i="106"/>
  <c r="D15" i="106"/>
  <c r="D23" i="106" s="1"/>
  <c r="D14" i="106"/>
  <c r="D22" i="106" s="1"/>
  <c r="D13" i="106"/>
  <c r="E12" i="106"/>
  <c r="E15" i="106" s="1"/>
  <c r="E23" i="106" s="1"/>
  <c r="E29" i="103"/>
  <c r="D22" i="103"/>
  <c r="D30" i="103" s="1"/>
  <c r="D21" i="103"/>
  <c r="D29" i="103" s="1"/>
  <c r="D20" i="103"/>
  <c r="E19" i="103"/>
  <c r="E20" i="103" s="1"/>
  <c r="E28" i="103" s="1"/>
  <c r="F19" i="102"/>
  <c r="C55" i="102" s="1"/>
  <c r="F20" i="101"/>
  <c r="C56" i="101" s="1"/>
  <c r="F21" i="100"/>
  <c r="C57" i="100" s="1"/>
  <c r="E24" i="97"/>
  <c r="D17" i="97"/>
  <c r="D25" i="97" s="1"/>
  <c r="D16" i="97"/>
  <c r="D24" i="97" s="1"/>
  <c r="D15" i="97"/>
  <c r="E14" i="97"/>
  <c r="E17" i="97" s="1"/>
  <c r="E25" i="97" s="1"/>
  <c r="F24" i="96"/>
  <c r="F18" i="95"/>
  <c r="C54" i="95" s="1"/>
  <c r="F17" i="94"/>
  <c r="C53" i="94" s="1"/>
  <c r="F18" i="93"/>
  <c r="C53" i="93" s="1"/>
  <c r="F19" i="92"/>
  <c r="C54" i="92" s="1"/>
  <c r="C67" i="89"/>
  <c r="E22" i="89"/>
  <c r="D15" i="89"/>
  <c r="D23" i="89" s="1"/>
  <c r="D14" i="89"/>
  <c r="D22" i="89" s="1"/>
  <c r="D13" i="89"/>
  <c r="E12" i="89"/>
  <c r="E15" i="89" s="1"/>
  <c r="E23" i="89" s="1"/>
  <c r="E22" i="86"/>
  <c r="D15" i="86"/>
  <c r="D23" i="86" s="1"/>
  <c r="D14" i="86"/>
  <c r="D22" i="86" s="1"/>
  <c r="D13" i="86"/>
  <c r="E12" i="86"/>
  <c r="E15" i="86" s="1"/>
  <c r="E23" i="86" s="1"/>
  <c r="F18" i="85"/>
  <c r="C67" i="80"/>
  <c r="E21" i="82"/>
  <c r="D14" i="82"/>
  <c r="D22" i="82" s="1"/>
  <c r="D13" i="82"/>
  <c r="D21" i="82" s="1"/>
  <c r="D12" i="82"/>
  <c r="E11" i="82"/>
  <c r="E12" i="82" s="1"/>
  <c r="E20" i="82" s="1"/>
  <c r="E22" i="81"/>
  <c r="D15" i="81"/>
  <c r="D23" i="81" s="1"/>
  <c r="D14" i="81"/>
  <c r="D22" i="81" s="1"/>
  <c r="D13" i="81"/>
  <c r="E12" i="81"/>
  <c r="E15" i="81" s="1"/>
  <c r="E23" i="81" s="1"/>
  <c r="E22" i="80"/>
  <c r="D15" i="80"/>
  <c r="D23" i="80" s="1"/>
  <c r="D14" i="80"/>
  <c r="D22" i="80" s="1"/>
  <c r="D13" i="80"/>
  <c r="E12" i="80"/>
  <c r="E15" i="80" s="1"/>
  <c r="E23" i="80" s="1"/>
  <c r="E22" i="79"/>
  <c r="D15" i="79"/>
  <c r="D23" i="79" s="1"/>
  <c r="D14" i="79"/>
  <c r="D22" i="79" s="1"/>
  <c r="D13" i="79"/>
  <c r="E12" i="79"/>
  <c r="E13" i="79" s="1"/>
  <c r="E21" i="79" s="1"/>
  <c r="F21" i="78"/>
  <c r="F18" i="77"/>
  <c r="C53" i="77" s="1"/>
  <c r="F18" i="73"/>
  <c r="C53" i="73" s="1"/>
  <c r="F18" i="68"/>
  <c r="F19" i="67"/>
  <c r="F18" i="65"/>
  <c r="C53" i="65" s="1"/>
  <c r="F16" i="62"/>
  <c r="F18" i="61"/>
  <c r="F15" i="60"/>
  <c r="C50" i="60" s="1"/>
  <c r="F16" i="59"/>
  <c r="C51" i="59" s="1"/>
  <c r="F18" i="58"/>
  <c r="C68" i="57" l="1"/>
  <c r="C64" i="57"/>
  <c r="C55" i="118"/>
  <c r="C58" i="118" s="1"/>
  <c r="C51" i="62"/>
  <c r="C54" i="62" s="1"/>
  <c r="C53" i="121"/>
  <c r="C56" i="121" s="1"/>
  <c r="C54" i="119"/>
  <c r="C57" i="119" s="1"/>
  <c r="C60" i="113"/>
  <c r="C59" i="101"/>
  <c r="C60" i="96"/>
  <c r="C63" i="96" s="1"/>
  <c r="C53" i="85"/>
  <c r="C56" i="85" s="1"/>
  <c r="C56" i="78"/>
  <c r="C59" i="78" s="1"/>
  <c r="C53" i="58"/>
  <c r="C56" i="58" s="1"/>
  <c r="C53" i="68"/>
  <c r="C60" i="68" s="1"/>
  <c r="C64" i="68" s="1"/>
  <c r="C54" i="67"/>
  <c r="C53" i="61"/>
  <c r="C56" i="61" s="1"/>
  <c r="C54" i="59"/>
  <c r="C57" i="120"/>
  <c r="C60" i="100"/>
  <c r="C65" i="100" s="1"/>
  <c r="C57" i="95"/>
  <c r="C61" i="95" s="1"/>
  <c r="C56" i="94"/>
  <c r="C61" i="94" s="1"/>
  <c r="C56" i="93"/>
  <c r="C56" i="77"/>
  <c r="C56" i="73"/>
  <c r="C60" i="73" s="1"/>
  <c r="C57" i="63"/>
  <c r="C62" i="63" s="1"/>
  <c r="C53" i="60"/>
  <c r="C61" i="119"/>
  <c r="C65" i="119"/>
  <c r="C81" i="103"/>
  <c r="C85" i="103"/>
  <c r="E15" i="97"/>
  <c r="E23" i="97" s="1"/>
  <c r="C71" i="89"/>
  <c r="C75" i="89" s="1"/>
  <c r="E13" i="86"/>
  <c r="E21" i="86" s="1"/>
  <c r="C67" i="81"/>
  <c r="C67" i="79"/>
  <c r="E15" i="79"/>
  <c r="E23" i="79" s="1"/>
  <c r="F11" i="114"/>
  <c r="E12" i="114"/>
  <c r="E20" i="114" s="1"/>
  <c r="E13" i="89"/>
  <c r="E21" i="89" s="1"/>
  <c r="F12" i="89"/>
  <c r="F14" i="89" s="1"/>
  <c r="F22" i="89" s="1"/>
  <c r="E22" i="103"/>
  <c r="E30" i="103" s="1"/>
  <c r="E14" i="82"/>
  <c r="E22" i="82" s="1"/>
  <c r="F12" i="86"/>
  <c r="F14" i="86" s="1"/>
  <c r="F22" i="86" s="1"/>
  <c r="F14" i="97"/>
  <c r="F16" i="97" s="1"/>
  <c r="F24" i="97" s="1"/>
  <c r="F12" i="106"/>
  <c r="E13" i="106"/>
  <c r="E21" i="106" s="1"/>
  <c r="F19" i="103"/>
  <c r="F11" i="82"/>
  <c r="F12" i="81"/>
  <c r="E13" i="81"/>
  <c r="E21" i="81" s="1"/>
  <c r="F12" i="80"/>
  <c r="E13" i="80"/>
  <c r="E21" i="80" s="1"/>
  <c r="F12" i="79"/>
  <c r="C59" i="62" l="1"/>
  <c r="C63" i="62"/>
  <c r="C62" i="67"/>
  <c r="C66" i="67" s="1"/>
  <c r="C66" i="118"/>
  <c r="C62" i="118"/>
  <c r="C60" i="85"/>
  <c r="C64" i="85" s="1"/>
  <c r="C60" i="58"/>
  <c r="C65" i="58" s="1"/>
  <c r="C69" i="58" s="1"/>
  <c r="C62" i="59"/>
  <c r="C58" i="59"/>
  <c r="C64" i="121"/>
  <c r="C60" i="121"/>
  <c r="C65" i="120"/>
  <c r="C61" i="120"/>
  <c r="C68" i="113"/>
  <c r="C64" i="113"/>
  <c r="C67" i="101"/>
  <c r="C63" i="101"/>
  <c r="C71" i="96"/>
  <c r="C67" i="96"/>
  <c r="C60" i="93"/>
  <c r="C56" i="68"/>
  <c r="C57" i="67"/>
  <c r="C64" i="61"/>
  <c r="C60" i="61"/>
  <c r="C62" i="60"/>
  <c r="C58" i="60"/>
  <c r="C64" i="93"/>
  <c r="C56" i="65"/>
  <c r="C60" i="65" s="1"/>
  <c r="C64" i="65" s="1"/>
  <c r="C68" i="65" s="1"/>
  <c r="C66" i="102"/>
  <c r="C58" i="102"/>
  <c r="C62" i="102"/>
  <c r="C60" i="77"/>
  <c r="C66" i="63"/>
  <c r="C70" i="63" s="1"/>
  <c r="F13" i="89"/>
  <c r="F21" i="89" s="1"/>
  <c r="F13" i="86"/>
  <c r="F21" i="86" s="1"/>
  <c r="G14" i="97"/>
  <c r="G15" i="97" s="1"/>
  <c r="G23" i="97" s="1"/>
  <c r="F17" i="97"/>
  <c r="F25" i="97" s="1"/>
  <c r="F15" i="97"/>
  <c r="F23" i="97" s="1"/>
  <c r="G12" i="89"/>
  <c r="G15" i="89" s="1"/>
  <c r="G23" i="89" s="1"/>
  <c r="C68" i="68"/>
  <c r="F14" i="114"/>
  <c r="F22" i="114" s="1"/>
  <c r="F12" i="114"/>
  <c r="F20" i="114" s="1"/>
  <c r="F13" i="114"/>
  <c r="F21" i="114" s="1"/>
  <c r="G11" i="114"/>
  <c r="G12" i="86"/>
  <c r="G15" i="86" s="1"/>
  <c r="G23" i="86" s="1"/>
  <c r="F15" i="86"/>
  <c r="F23" i="86" s="1"/>
  <c r="F15" i="89"/>
  <c r="F23" i="89" s="1"/>
  <c r="F14" i="106"/>
  <c r="F22" i="106" s="1"/>
  <c r="F13" i="106"/>
  <c r="F21" i="106" s="1"/>
  <c r="G12" i="106"/>
  <c r="F15" i="106"/>
  <c r="F23" i="106" s="1"/>
  <c r="F21" i="103"/>
  <c r="F29" i="103" s="1"/>
  <c r="G19" i="103"/>
  <c r="F22" i="103"/>
  <c r="F30" i="103" s="1"/>
  <c r="F20" i="103"/>
  <c r="F28" i="103" s="1"/>
  <c r="F13" i="82"/>
  <c r="F21" i="82" s="1"/>
  <c r="F12" i="82"/>
  <c r="F20" i="82" s="1"/>
  <c r="G11" i="82"/>
  <c r="F14" i="82"/>
  <c r="F22" i="82" s="1"/>
  <c r="F14" i="81"/>
  <c r="F22" i="81" s="1"/>
  <c r="F13" i="81"/>
  <c r="F21" i="81" s="1"/>
  <c r="G12" i="81"/>
  <c r="F15" i="81"/>
  <c r="F23" i="81" s="1"/>
  <c r="F14" i="80"/>
  <c r="F22" i="80" s="1"/>
  <c r="F13" i="80"/>
  <c r="F21" i="80" s="1"/>
  <c r="G12" i="80"/>
  <c r="F15" i="80"/>
  <c r="F23" i="80" s="1"/>
  <c r="G12" i="79"/>
  <c r="F14" i="79"/>
  <c r="F22" i="79" s="1"/>
  <c r="F13" i="79"/>
  <c r="F21" i="79" s="1"/>
  <c r="F15" i="79"/>
  <c r="F23" i="79" s="1"/>
  <c r="C74" i="67" l="1"/>
  <c r="C70" i="67"/>
  <c r="H12" i="89"/>
  <c r="H14" i="89" s="1"/>
  <c r="H22" i="89" s="1"/>
  <c r="C69" i="100"/>
  <c r="C73" i="100"/>
  <c r="G16" i="97"/>
  <c r="G24" i="97" s="1"/>
  <c r="C65" i="95"/>
  <c r="C69" i="95"/>
  <c r="C65" i="94"/>
  <c r="C69" i="94"/>
  <c r="C65" i="77"/>
  <c r="C69" i="77"/>
  <c r="C69" i="73"/>
  <c r="C65" i="73"/>
  <c r="G17" i="97"/>
  <c r="G25" i="97" s="1"/>
  <c r="G13" i="89"/>
  <c r="G21" i="89" s="1"/>
  <c r="G14" i="89"/>
  <c r="G22" i="89" s="1"/>
  <c r="H14" i="97"/>
  <c r="H15" i="97" s="1"/>
  <c r="H23" i="97" s="1"/>
  <c r="G12" i="114"/>
  <c r="G20" i="114" s="1"/>
  <c r="G13" i="114"/>
  <c r="G21" i="114" s="1"/>
  <c r="H11" i="114"/>
  <c r="G14" i="114"/>
  <c r="G22" i="114" s="1"/>
  <c r="H12" i="86"/>
  <c r="H14" i="86" s="1"/>
  <c r="H22" i="86" s="1"/>
  <c r="G13" i="86"/>
  <c r="G21" i="86" s="1"/>
  <c r="G14" i="86"/>
  <c r="G22" i="86" s="1"/>
  <c r="G15" i="106"/>
  <c r="G23" i="106" s="1"/>
  <c r="G14" i="106"/>
  <c r="G22" i="106" s="1"/>
  <c r="G13" i="106"/>
  <c r="G21" i="106" s="1"/>
  <c r="H12" i="106"/>
  <c r="G22" i="103"/>
  <c r="G30" i="103" s="1"/>
  <c r="G20" i="103"/>
  <c r="G28" i="103" s="1"/>
  <c r="G21" i="103"/>
  <c r="G29" i="103" s="1"/>
  <c r="H19" i="103"/>
  <c r="G14" i="82"/>
  <c r="G22" i="82" s="1"/>
  <c r="G13" i="82"/>
  <c r="G21" i="82" s="1"/>
  <c r="H11" i="82"/>
  <c r="G12" i="82"/>
  <c r="G20" i="82" s="1"/>
  <c r="G14" i="81"/>
  <c r="G22" i="81" s="1"/>
  <c r="H12" i="81"/>
  <c r="G13" i="81"/>
  <c r="G21" i="81" s="1"/>
  <c r="G15" i="81"/>
  <c r="G23" i="81" s="1"/>
  <c r="G14" i="80"/>
  <c r="G22" i="80" s="1"/>
  <c r="H12" i="80"/>
  <c r="G13" i="80"/>
  <c r="G21" i="80" s="1"/>
  <c r="G15" i="80"/>
  <c r="G23" i="80" s="1"/>
  <c r="G15" i="79"/>
  <c r="G23" i="79" s="1"/>
  <c r="G14" i="79"/>
  <c r="G22" i="79" s="1"/>
  <c r="G13" i="79"/>
  <c r="G21" i="79" s="1"/>
  <c r="H12" i="79"/>
  <c r="H13" i="89" l="1"/>
  <c r="H21" i="89" s="1"/>
  <c r="H15" i="89"/>
  <c r="H23" i="89" s="1"/>
  <c r="H16" i="97"/>
  <c r="H24" i="97" s="1"/>
  <c r="H15" i="86"/>
  <c r="H23" i="86" s="1"/>
  <c r="H13" i="86"/>
  <c r="H21" i="86" s="1"/>
  <c r="H17" i="97"/>
  <c r="H25" i="97" s="1"/>
  <c r="H13" i="114"/>
  <c r="H21" i="114" s="1"/>
  <c r="H14" i="114"/>
  <c r="H22" i="114" s="1"/>
  <c r="H12" i="114"/>
  <c r="H20" i="114" s="1"/>
  <c r="H14" i="106"/>
  <c r="H22" i="106" s="1"/>
  <c r="H13" i="106"/>
  <c r="H21" i="106" s="1"/>
  <c r="H15" i="106"/>
  <c r="H23" i="106" s="1"/>
  <c r="H21" i="103"/>
  <c r="H29" i="103" s="1"/>
  <c r="H20" i="103"/>
  <c r="H28" i="103" s="1"/>
  <c r="H22" i="103"/>
  <c r="H30" i="103" s="1"/>
  <c r="H13" i="82"/>
  <c r="H21" i="82" s="1"/>
  <c r="H12" i="82"/>
  <c r="H20" i="82" s="1"/>
  <c r="H14" i="82"/>
  <c r="H22" i="82" s="1"/>
  <c r="H15" i="81"/>
  <c r="H23" i="81" s="1"/>
  <c r="H14" i="81"/>
  <c r="H22" i="81" s="1"/>
  <c r="H13" i="81"/>
  <c r="H21" i="81" s="1"/>
  <c r="H15" i="80"/>
  <c r="H23" i="80" s="1"/>
  <c r="H14" i="80"/>
  <c r="H22" i="80" s="1"/>
  <c r="H13" i="80"/>
  <c r="H21" i="80" s="1"/>
  <c r="H14" i="79"/>
  <c r="H22" i="79" s="1"/>
  <c r="H13" i="79"/>
  <c r="H21" i="79" s="1"/>
  <c r="H15" i="79"/>
  <c r="H23" i="79" s="1"/>
  <c r="E11" i="15" l="1"/>
  <c r="F11" i="15" s="1"/>
  <c r="F13" i="15" s="1"/>
  <c r="F21" i="15" s="1"/>
  <c r="D12" i="15"/>
  <c r="D13" i="15"/>
  <c r="D21" i="15" s="1"/>
  <c r="D14" i="15"/>
  <c r="D22" i="15" s="1"/>
  <c r="E21" i="15"/>
  <c r="E11" i="16"/>
  <c r="D12" i="16"/>
  <c r="D13" i="16"/>
  <c r="D21" i="16" s="1"/>
  <c r="D14" i="16"/>
  <c r="D22" i="16" s="1"/>
  <c r="E21" i="16"/>
  <c r="E11" i="17"/>
  <c r="E12" i="17" s="1"/>
  <c r="E20" i="17" s="1"/>
  <c r="D12" i="17"/>
  <c r="D13" i="17"/>
  <c r="D21" i="17" s="1"/>
  <c r="D14" i="17"/>
  <c r="D22" i="17" s="1"/>
  <c r="E21" i="17"/>
  <c r="E38" i="18"/>
  <c r="E39" i="18" s="1"/>
  <c r="E47" i="18" s="1"/>
  <c r="D39" i="18"/>
  <c r="D40" i="18"/>
  <c r="D48" i="18" s="1"/>
  <c r="D41" i="18"/>
  <c r="D49" i="18" s="1"/>
  <c r="E48" i="18"/>
  <c r="E50" i="20"/>
  <c r="E53" i="20" s="1"/>
  <c r="E61" i="20" s="1"/>
  <c r="D51" i="20"/>
  <c r="D52" i="20"/>
  <c r="D60" i="20" s="1"/>
  <c r="D53" i="20"/>
  <c r="D61" i="20" s="1"/>
  <c r="E60" i="20"/>
  <c r="E50" i="21"/>
  <c r="E53" i="21" s="1"/>
  <c r="E61" i="21" s="1"/>
  <c r="D53" i="21"/>
  <c r="D61" i="21" s="1"/>
  <c r="E60" i="21"/>
  <c r="D52" i="21"/>
  <c r="D60" i="21" s="1"/>
  <c r="D51" i="21"/>
  <c r="E18" i="22"/>
  <c r="F18" i="22" s="1"/>
  <c r="F20" i="22" s="1"/>
  <c r="F28" i="22" s="1"/>
  <c r="D19" i="22"/>
  <c r="D20" i="22"/>
  <c r="D28" i="22" s="1"/>
  <c r="D21" i="22"/>
  <c r="D29" i="22" s="1"/>
  <c r="E28" i="22"/>
  <c r="E18" i="23"/>
  <c r="F18" i="23" s="1"/>
  <c r="D19" i="23"/>
  <c r="D20" i="23"/>
  <c r="D28" i="23" s="1"/>
  <c r="D21" i="23"/>
  <c r="D29" i="23" s="1"/>
  <c r="E28" i="23"/>
  <c r="E18" i="24"/>
  <c r="E19" i="24" s="1"/>
  <c r="E27" i="24" s="1"/>
  <c r="D19" i="24"/>
  <c r="D20" i="24"/>
  <c r="D28" i="24" s="1"/>
  <c r="D21" i="24"/>
  <c r="D29" i="24" s="1"/>
  <c r="E28" i="24"/>
  <c r="E15" i="26"/>
  <c r="E18" i="26" s="1"/>
  <c r="E26" i="26" s="1"/>
  <c r="D16" i="26"/>
  <c r="D17" i="26"/>
  <c r="D25" i="26" s="1"/>
  <c r="D18" i="26"/>
  <c r="D26" i="26" s="1"/>
  <c r="E25" i="26"/>
  <c r="E12" i="28"/>
  <c r="F12" i="28" s="1"/>
  <c r="F14" i="28" s="1"/>
  <c r="F22" i="28" s="1"/>
  <c r="D13" i="28"/>
  <c r="D14" i="28"/>
  <c r="D22" i="28" s="1"/>
  <c r="D15" i="28"/>
  <c r="D23" i="28" s="1"/>
  <c r="E22" i="28"/>
  <c r="E10" i="33"/>
  <c r="E11" i="33" s="1"/>
  <c r="E19" i="33" s="1"/>
  <c r="D11" i="33"/>
  <c r="D12" i="33"/>
  <c r="D20" i="33" s="1"/>
  <c r="D13" i="33"/>
  <c r="D21" i="33" s="1"/>
  <c r="E20" i="33"/>
  <c r="E10" i="36"/>
  <c r="E11" i="36" s="1"/>
  <c r="E19" i="36" s="1"/>
  <c r="D11" i="36"/>
  <c r="D12" i="36"/>
  <c r="D20" i="36" s="1"/>
  <c r="D13" i="36"/>
  <c r="D21" i="36" s="1"/>
  <c r="E20" i="36"/>
  <c r="E11" i="40"/>
  <c r="F11" i="40" s="1"/>
  <c r="F12" i="40" s="1"/>
  <c r="F20" i="40" s="1"/>
  <c r="D12" i="40"/>
  <c r="D13" i="40"/>
  <c r="D21" i="40" s="1"/>
  <c r="D14" i="40"/>
  <c r="D22" i="40" s="1"/>
  <c r="E21" i="40"/>
  <c r="E11" i="42"/>
  <c r="D12" i="42"/>
  <c r="D13" i="42"/>
  <c r="D21" i="42" s="1"/>
  <c r="D14" i="42"/>
  <c r="D22" i="42" s="1"/>
  <c r="E21" i="42"/>
  <c r="E12" i="45"/>
  <c r="F12" i="45" s="1"/>
  <c r="D13" i="45"/>
  <c r="D14" i="45"/>
  <c r="D22" i="45" s="1"/>
  <c r="D15" i="45"/>
  <c r="D23" i="45" s="1"/>
  <c r="E22" i="45"/>
  <c r="E12" i="48"/>
  <c r="E13" i="48" s="1"/>
  <c r="E21" i="48" s="1"/>
  <c r="D13" i="48"/>
  <c r="D14" i="48"/>
  <c r="D22" i="48" s="1"/>
  <c r="D15" i="48"/>
  <c r="D23" i="48" s="1"/>
  <c r="E22" i="48"/>
  <c r="C153" i="52"/>
  <c r="C157" i="52" s="1"/>
  <c r="E49" i="52"/>
  <c r="E52" i="52" s="1"/>
  <c r="E62" i="52" s="1"/>
  <c r="D52" i="52"/>
  <c r="D62" i="52" s="1"/>
  <c r="E61" i="52"/>
  <c r="D51" i="52"/>
  <c r="D61" i="52" s="1"/>
  <c r="D50" i="52"/>
  <c r="E19" i="22" l="1"/>
  <c r="E27" i="22" s="1"/>
  <c r="F11" i="17"/>
  <c r="G11" i="17" s="1"/>
  <c r="G11" i="15"/>
  <c r="G13" i="15" s="1"/>
  <c r="G21" i="15" s="1"/>
  <c r="E21" i="22"/>
  <c r="E29" i="22" s="1"/>
  <c r="F38" i="18"/>
  <c r="F39" i="18" s="1"/>
  <c r="F47" i="18" s="1"/>
  <c r="E41" i="18"/>
  <c r="E49" i="18" s="1"/>
  <c r="F13" i="40"/>
  <c r="F21" i="40" s="1"/>
  <c r="E13" i="36"/>
  <c r="E21" i="36" s="1"/>
  <c r="F10" i="36"/>
  <c r="F11" i="36" s="1"/>
  <c r="F19" i="36" s="1"/>
  <c r="F18" i="24"/>
  <c r="F19" i="24" s="1"/>
  <c r="F27" i="24" s="1"/>
  <c r="G12" i="28"/>
  <c r="G14" i="28" s="1"/>
  <c r="G22" i="28" s="1"/>
  <c r="E21" i="23"/>
  <c r="E29" i="23" s="1"/>
  <c r="F50" i="20"/>
  <c r="F53" i="20" s="1"/>
  <c r="F61" i="20" s="1"/>
  <c r="E14" i="15"/>
  <c r="E22" i="15" s="1"/>
  <c r="E16" i="26"/>
  <c r="E24" i="26" s="1"/>
  <c r="F15" i="26"/>
  <c r="G15" i="26" s="1"/>
  <c r="H15" i="26" s="1"/>
  <c r="E13" i="45"/>
  <c r="E21" i="45" s="1"/>
  <c r="E15" i="45"/>
  <c r="E23" i="45" s="1"/>
  <c r="E14" i="40"/>
  <c r="E22" i="40" s="1"/>
  <c r="E12" i="40"/>
  <c r="E20" i="40" s="1"/>
  <c r="E15" i="28"/>
  <c r="E23" i="28" s="1"/>
  <c r="C81" i="24"/>
  <c r="E21" i="24"/>
  <c r="E29" i="24" s="1"/>
  <c r="F21" i="23"/>
  <c r="F29" i="23" s="1"/>
  <c r="F19" i="23"/>
  <c r="F27" i="23" s="1"/>
  <c r="G18" i="23"/>
  <c r="F20" i="23"/>
  <c r="F28" i="23" s="1"/>
  <c r="E19" i="23"/>
  <c r="E27" i="23" s="1"/>
  <c r="C81" i="22"/>
  <c r="C105" i="21"/>
  <c r="C109" i="21"/>
  <c r="C105" i="20"/>
  <c r="C109" i="20" s="1"/>
  <c r="E51" i="20"/>
  <c r="E59" i="20" s="1"/>
  <c r="F15" i="45"/>
  <c r="F23" i="45" s="1"/>
  <c r="F13" i="45"/>
  <c r="F21" i="45" s="1"/>
  <c r="G12" i="45"/>
  <c r="F14" i="45"/>
  <c r="F22" i="45" s="1"/>
  <c r="E14" i="16"/>
  <c r="E22" i="16" s="1"/>
  <c r="F11" i="16"/>
  <c r="E12" i="16"/>
  <c r="E20" i="16" s="1"/>
  <c r="E13" i="33"/>
  <c r="E21" i="33" s="1"/>
  <c r="F19" i="22"/>
  <c r="F27" i="22" s="1"/>
  <c r="F21" i="22"/>
  <c r="F29" i="22" s="1"/>
  <c r="G18" i="22"/>
  <c r="F10" i="33"/>
  <c r="E50" i="52"/>
  <c r="E60" i="52" s="1"/>
  <c r="E13" i="28"/>
  <c r="E21" i="28" s="1"/>
  <c r="E15" i="48"/>
  <c r="E23" i="48" s="1"/>
  <c r="F12" i="48"/>
  <c r="F50" i="21"/>
  <c r="E51" i="21"/>
  <c r="E59" i="21" s="1"/>
  <c r="F49" i="52"/>
  <c r="F13" i="28"/>
  <c r="F21" i="28" s="1"/>
  <c r="F15" i="28"/>
  <c r="F23" i="28" s="1"/>
  <c r="E12" i="42"/>
  <c r="E20" i="42" s="1"/>
  <c r="F11" i="42"/>
  <c r="E14" i="42"/>
  <c r="E22" i="42" s="1"/>
  <c r="E14" i="17"/>
  <c r="E22" i="17" s="1"/>
  <c r="E12" i="15"/>
  <c r="E20" i="15" s="1"/>
  <c r="F14" i="40"/>
  <c r="F22" i="40" s="1"/>
  <c r="G11" i="40"/>
  <c r="F14" i="15"/>
  <c r="F22" i="15" s="1"/>
  <c r="F12" i="15"/>
  <c r="F20" i="15" s="1"/>
  <c r="G14" i="15" l="1"/>
  <c r="G22" i="15" s="1"/>
  <c r="H11" i="15"/>
  <c r="H14" i="15" s="1"/>
  <c r="H22" i="15" s="1"/>
  <c r="G12" i="15"/>
  <c r="G20" i="15" s="1"/>
  <c r="F13" i="36"/>
  <c r="F21" i="36" s="1"/>
  <c r="G38" i="18"/>
  <c r="G39" i="18" s="1"/>
  <c r="G47" i="18" s="1"/>
  <c r="F12" i="17"/>
  <c r="F20" i="17" s="1"/>
  <c r="F13" i="17"/>
  <c r="F21" i="17" s="1"/>
  <c r="F14" i="17"/>
  <c r="F22" i="17" s="1"/>
  <c r="F17" i="26"/>
  <c r="F25" i="26" s="1"/>
  <c r="G16" i="26"/>
  <c r="G24" i="26" s="1"/>
  <c r="F52" i="20"/>
  <c r="F60" i="20" s="1"/>
  <c r="F18" i="26"/>
  <c r="F26" i="26" s="1"/>
  <c r="F40" i="18"/>
  <c r="F48" i="18" s="1"/>
  <c r="F20" i="24"/>
  <c r="F28" i="24" s="1"/>
  <c r="G10" i="36"/>
  <c r="G13" i="36" s="1"/>
  <c r="G21" i="36" s="1"/>
  <c r="F16" i="26"/>
  <c r="F24" i="26" s="1"/>
  <c r="F12" i="36"/>
  <c r="F20" i="36" s="1"/>
  <c r="F41" i="18"/>
  <c r="F49" i="18" s="1"/>
  <c r="F51" i="20"/>
  <c r="F59" i="20" s="1"/>
  <c r="G13" i="28"/>
  <c r="G21" i="28" s="1"/>
  <c r="G15" i="28"/>
  <c r="G23" i="28" s="1"/>
  <c r="H12" i="28"/>
  <c r="H15" i="28" s="1"/>
  <c r="H23" i="28" s="1"/>
  <c r="G18" i="26"/>
  <c r="G26" i="26" s="1"/>
  <c r="G17" i="26"/>
  <c r="G25" i="26" s="1"/>
  <c r="G18" i="24"/>
  <c r="F21" i="24"/>
  <c r="F29" i="24" s="1"/>
  <c r="G50" i="20"/>
  <c r="G51" i="20" s="1"/>
  <c r="G59" i="20" s="1"/>
  <c r="G19" i="23"/>
  <c r="G27" i="23" s="1"/>
  <c r="G20" i="23"/>
  <c r="G28" i="23" s="1"/>
  <c r="G21" i="23"/>
  <c r="G29" i="23" s="1"/>
  <c r="H18" i="23"/>
  <c r="H21" i="23" s="1"/>
  <c r="H29" i="23" s="1"/>
  <c r="F14" i="42"/>
  <c r="F22" i="42" s="1"/>
  <c r="F12" i="42"/>
  <c r="F20" i="42" s="1"/>
  <c r="F13" i="42"/>
  <c r="F21" i="42" s="1"/>
  <c r="G11" i="42"/>
  <c r="F50" i="52"/>
  <c r="F60" i="52" s="1"/>
  <c r="G49" i="52"/>
  <c r="F51" i="52"/>
  <c r="F61" i="52" s="1"/>
  <c r="F52" i="52"/>
  <c r="F62" i="52" s="1"/>
  <c r="F52" i="21"/>
  <c r="F60" i="21" s="1"/>
  <c r="F51" i="21"/>
  <c r="F59" i="21" s="1"/>
  <c r="F53" i="21"/>
  <c r="F61" i="21" s="1"/>
  <c r="G50" i="21"/>
  <c r="F12" i="16"/>
  <c r="F20" i="16" s="1"/>
  <c r="F13" i="16"/>
  <c r="F21" i="16" s="1"/>
  <c r="G11" i="16"/>
  <c r="F14" i="16"/>
  <c r="F22" i="16" s="1"/>
  <c r="F13" i="48"/>
  <c r="F21" i="48" s="1"/>
  <c r="F14" i="48"/>
  <c r="F22" i="48" s="1"/>
  <c r="F15" i="48"/>
  <c r="F23" i="48" s="1"/>
  <c r="G12" i="48"/>
  <c r="G13" i="40"/>
  <c r="G21" i="40" s="1"/>
  <c r="G12" i="40"/>
  <c r="G20" i="40" s="1"/>
  <c r="G14" i="40"/>
  <c r="G22" i="40" s="1"/>
  <c r="H11" i="40"/>
  <c r="G21" i="22"/>
  <c r="G29" i="22" s="1"/>
  <c r="H18" i="22"/>
  <c r="G19" i="22"/>
  <c r="G27" i="22" s="1"/>
  <c r="G20" i="22"/>
  <c r="G28" i="22" s="1"/>
  <c r="H18" i="26"/>
  <c r="H26" i="26" s="1"/>
  <c r="H16" i="26"/>
  <c r="H24" i="26" s="1"/>
  <c r="H17" i="26"/>
  <c r="H25" i="26" s="1"/>
  <c r="H11" i="17"/>
  <c r="G14" i="17"/>
  <c r="G22" i="17" s="1"/>
  <c r="G12" i="17"/>
  <c r="G20" i="17" s="1"/>
  <c r="G13" i="17"/>
  <c r="G21" i="17" s="1"/>
  <c r="G15" i="45"/>
  <c r="G23" i="45" s="1"/>
  <c r="G14" i="45"/>
  <c r="G22" i="45" s="1"/>
  <c r="G13" i="45"/>
  <c r="G21" i="45" s="1"/>
  <c r="H12" i="45"/>
  <c r="F12" i="33"/>
  <c r="F20" i="33" s="1"/>
  <c r="F11" i="33"/>
  <c r="F19" i="33" s="1"/>
  <c r="G10" i="33"/>
  <c r="F13" i="33"/>
  <c r="F21" i="33" s="1"/>
  <c r="H13" i="15" l="1"/>
  <c r="H21" i="15" s="1"/>
  <c r="H12" i="15"/>
  <c r="H20" i="15" s="1"/>
  <c r="H14" i="28"/>
  <c r="H22" i="28" s="1"/>
  <c r="H10" i="36"/>
  <c r="H12" i="36" s="1"/>
  <c r="H20" i="36" s="1"/>
  <c r="H13" i="28"/>
  <c r="H21" i="28" s="1"/>
  <c r="H19" i="23"/>
  <c r="H27" i="23" s="1"/>
  <c r="H20" i="23"/>
  <c r="H28" i="23" s="1"/>
  <c r="G11" i="36"/>
  <c r="G19" i="36" s="1"/>
  <c r="G12" i="36"/>
  <c r="G20" i="36" s="1"/>
  <c r="G40" i="18"/>
  <c r="G48" i="18" s="1"/>
  <c r="H38" i="18"/>
  <c r="H40" i="18" s="1"/>
  <c r="H48" i="18" s="1"/>
  <c r="G41" i="18"/>
  <c r="G49" i="18" s="1"/>
  <c r="G21" i="24"/>
  <c r="G29" i="24" s="1"/>
  <c r="H18" i="24"/>
  <c r="G20" i="24"/>
  <c r="G28" i="24" s="1"/>
  <c r="G19" i="24"/>
  <c r="G27" i="24" s="1"/>
  <c r="G53" i="20"/>
  <c r="G61" i="20" s="1"/>
  <c r="G52" i="20"/>
  <c r="G60" i="20" s="1"/>
  <c r="H50" i="20"/>
  <c r="H52" i="20" s="1"/>
  <c r="H60" i="20" s="1"/>
  <c r="H13" i="45"/>
  <c r="H21" i="45" s="1"/>
  <c r="H14" i="45"/>
  <c r="H22" i="45" s="1"/>
  <c r="H15" i="45"/>
  <c r="H23" i="45" s="1"/>
  <c r="G13" i="42"/>
  <c r="G21" i="42" s="1"/>
  <c r="G14" i="42"/>
  <c r="G22" i="42" s="1"/>
  <c r="G12" i="42"/>
  <c r="G20" i="42" s="1"/>
  <c r="H11" i="42"/>
  <c r="G12" i="33"/>
  <c r="G20" i="33" s="1"/>
  <c r="G13" i="33"/>
  <c r="G21" i="33" s="1"/>
  <c r="H10" i="33"/>
  <c r="G11" i="33"/>
  <c r="G19" i="33" s="1"/>
  <c r="H12" i="48"/>
  <c r="G13" i="48"/>
  <c r="G21" i="48" s="1"/>
  <c r="G15" i="48"/>
  <c r="G23" i="48" s="1"/>
  <c r="G14" i="48"/>
  <c r="G22" i="48" s="1"/>
  <c r="H20" i="22"/>
  <c r="H28" i="22" s="1"/>
  <c r="H21" i="22"/>
  <c r="H29" i="22" s="1"/>
  <c r="H19" i="22"/>
  <c r="H27" i="22" s="1"/>
  <c r="H11" i="16"/>
  <c r="G12" i="16"/>
  <c r="G20" i="16" s="1"/>
  <c r="G13" i="16"/>
  <c r="G21" i="16" s="1"/>
  <c r="G14" i="16"/>
  <c r="G22" i="16" s="1"/>
  <c r="H12" i="40"/>
  <c r="H20" i="40" s="1"/>
  <c r="H13" i="40"/>
  <c r="H21" i="40" s="1"/>
  <c r="H14" i="40"/>
  <c r="H22" i="40" s="1"/>
  <c r="G52" i="52"/>
  <c r="G62" i="52" s="1"/>
  <c r="G51" i="52"/>
  <c r="G61" i="52" s="1"/>
  <c r="H49" i="52"/>
  <c r="G50" i="52"/>
  <c r="G60" i="52" s="1"/>
  <c r="H12" i="17"/>
  <c r="H20" i="17" s="1"/>
  <c r="H13" i="17"/>
  <c r="H21" i="17" s="1"/>
  <c r="H14" i="17"/>
  <c r="H22" i="17" s="1"/>
  <c r="G53" i="21"/>
  <c r="G61" i="21" s="1"/>
  <c r="H50" i="21"/>
  <c r="G51" i="21"/>
  <c r="G59" i="21" s="1"/>
  <c r="G52" i="21"/>
  <c r="G60" i="21" s="1"/>
  <c r="H13" i="36" l="1"/>
  <c r="H21" i="36" s="1"/>
  <c r="H11" i="36"/>
  <c r="H19" i="36" s="1"/>
  <c r="H41" i="18"/>
  <c r="H49" i="18" s="1"/>
  <c r="H39" i="18"/>
  <c r="H47" i="18" s="1"/>
  <c r="H21" i="24"/>
  <c r="H29" i="24" s="1"/>
  <c r="H20" i="24"/>
  <c r="H28" i="24" s="1"/>
  <c r="H19" i="24"/>
  <c r="H27" i="24" s="1"/>
  <c r="H53" i="20"/>
  <c r="H61" i="20" s="1"/>
  <c r="H51" i="20"/>
  <c r="H59" i="20" s="1"/>
  <c r="H14" i="42"/>
  <c r="H22" i="42" s="1"/>
  <c r="H13" i="42"/>
  <c r="H21" i="42" s="1"/>
  <c r="H12" i="42"/>
  <c r="H20" i="42" s="1"/>
  <c r="H52" i="21"/>
  <c r="H60" i="21" s="1"/>
  <c r="H53" i="21"/>
  <c r="H61" i="21" s="1"/>
  <c r="H51" i="21"/>
  <c r="H59" i="21" s="1"/>
  <c r="H15" i="48"/>
  <c r="H23" i="48" s="1"/>
  <c r="H13" i="48"/>
  <c r="H21" i="48" s="1"/>
  <c r="H14" i="48"/>
  <c r="H22" i="48" s="1"/>
  <c r="H51" i="52"/>
  <c r="H61" i="52" s="1"/>
  <c r="H50" i="52"/>
  <c r="H60" i="52" s="1"/>
  <c r="H52" i="52"/>
  <c r="H62" i="52" s="1"/>
  <c r="H12" i="33"/>
  <c r="H20" i="33" s="1"/>
  <c r="H11" i="33"/>
  <c r="H19" i="33" s="1"/>
  <c r="H13" i="33"/>
  <c r="H21" i="33" s="1"/>
  <c r="H14" i="16"/>
  <c r="H22" i="16" s="1"/>
  <c r="H13" i="16"/>
  <c r="H21" i="16" s="1"/>
  <c r="H12" i="16"/>
  <c r="H20" i="16" s="1"/>
  <c r="C63" i="78"/>
  <c r="C67" i="78" s="1"/>
  <c r="C71" i="78" s="1"/>
  <c r="C75" i="7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7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Nenhum = 0
Baixo = 1
Médio = 3
Alto = 7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1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Nenhum = 0
Baixo = 1
Médio = 3
Alto = 7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1" authorId="1" shapeId="0" xr:uid="{00000000-0006-0000-0000-000003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2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Nenhum = 0
Baixo = 1
Médio = 3
Alto = 7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2" authorId="1" shapeId="0" xr:uid="{00000000-0006-0000-0000-000005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Nenhum = 0
Baixo = 1
Médio = 3
Alto = 7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3" authorId="1" shapeId="0" xr:uid="{00000000-0006-0000-0000-000007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4" authorId="0" shapeId="0" xr:uid="{00000000-0006-0000-0000-000008000000}">
      <text>
        <r>
          <rPr>
            <b/>
            <sz val="8"/>
            <color indexed="12"/>
            <rFont val="Tahoma"/>
            <family val="2"/>
          </rPr>
          <t>Últimos 5 anos:</t>
        </r>
        <r>
          <rPr>
            <b/>
            <sz val="8"/>
            <color indexed="81"/>
            <rFont val="Tahoma"/>
            <family val="2"/>
          </rPr>
          <t xml:space="preserve">
Sem AIs = 0
&lt;=2 AIs = 2
&gt;   2 Ais = 5
</t>
        </r>
      </text>
    </comment>
    <comment ref="D75" authorId="1" shapeId="0" xr:uid="{00000000-0006-0000-0000-000009000000}">
      <text>
        <r>
          <rPr>
            <b/>
            <sz val="8"/>
            <color indexed="81"/>
            <rFont val="Tahoma"/>
            <family val="2"/>
          </rPr>
          <t>Com licença = 0
Sem licença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1" authorId="1" shapeId="0" xr:uid="{00000000-0006-0000-0000-00000A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2" authorId="1" shapeId="0" xr:uid="{00000000-0006-0000-0000-00000B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3" authorId="1" shapeId="0" xr:uid="{00000000-0006-0000-00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4" authorId="1" shapeId="0" xr:uid="{00000000-0006-0000-00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5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6" authorId="1" shapeId="0" xr:uid="{00000000-0006-0000-0000-00000F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7" authorId="1" shapeId="0" xr:uid="{00000000-0006-0000-0000-000010000000}">
      <text>
        <r>
          <rPr>
            <b/>
            <sz val="8"/>
            <color indexed="81"/>
            <rFont val="Tahoma"/>
            <family val="2"/>
          </rPr>
          <t>Não = 0
Sim = 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8" authorId="1" shapeId="0" xr:uid="{00000000-0006-0000-0000-000011000000}">
      <text>
        <r>
          <rPr>
            <b/>
            <sz val="8"/>
            <color indexed="81"/>
            <rFont val="Tahoma"/>
            <family val="2"/>
          </rPr>
          <t>Não = 0
Sim = 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9" authorId="1" shapeId="0" xr:uid="{00000000-0006-0000-0000-000012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90" authorId="1" shapeId="0" xr:uid="{00000000-0006-0000-0000-000013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91" authorId="1" shapeId="0" xr:uid="{00000000-0006-0000-0000-000014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92" authorId="1" shapeId="0" xr:uid="{00000000-0006-0000-0000-000015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93" authorId="1" shapeId="0" xr:uid="{00000000-0006-0000-0000-000016000000}">
      <text>
        <r>
          <rPr>
            <b/>
            <sz val="8"/>
            <color indexed="81"/>
            <rFont val="Tahoma"/>
            <family val="2"/>
          </rPr>
          <t>Não = 0
Sim =1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94" authorId="1" shapeId="0" xr:uid="{00000000-0006-0000-0000-00001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95" authorId="1" shapeId="0" xr:uid="{00000000-0006-0000-0000-000018000000}">
      <text>
        <r>
          <rPr>
            <b/>
            <sz val="8"/>
            <color indexed="81"/>
            <rFont val="Tahoma"/>
            <family val="2"/>
          </rPr>
          <t>Não = 0
Sim =1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9" authorId="0" shapeId="0" xr:uid="{00000000-0006-0000-0000-000019000000}">
      <text>
        <r>
          <rPr>
            <b/>
            <sz val="8"/>
            <color indexed="81"/>
            <rFont val="Tahoma"/>
            <family val="2"/>
          </rPr>
          <t>Pessoa Jurídica</t>
        </r>
        <r>
          <rPr>
            <sz val="8"/>
            <color indexed="81"/>
            <rFont val="Tahoma"/>
            <family val="2"/>
          </rPr>
          <t xml:space="preserve"> = 0
</t>
        </r>
        <r>
          <rPr>
            <b/>
            <sz val="8"/>
            <color indexed="81"/>
            <rFont val="Tahoma"/>
            <family val="2"/>
          </rPr>
          <t>Pessoa Física:</t>
        </r>
        <r>
          <rPr>
            <sz val="8"/>
            <color indexed="81"/>
            <rFont val="Tahoma"/>
            <family val="2"/>
          </rPr>
          <t xml:space="preserve">
Não alfabetizada = 2
Alfabetizada = 0
</t>
        </r>
      </text>
    </comment>
    <comment ref="I99" authorId="1" shapeId="0" xr:uid="{00000000-0006-0000-00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2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00" authorId="0" shapeId="0" xr:uid="{00000000-0006-0000-0000-00001B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0" authorId="1" shapeId="0" xr:uid="{00000000-0006-0000-0000-00001C000000}">
      <text>
        <r>
          <rPr>
            <b/>
            <sz val="8"/>
            <color indexed="81"/>
            <rFont val="Tahoma"/>
            <family val="2"/>
          </rPr>
          <t xml:space="preserve">Não = 0
Sim = 2
</t>
        </r>
      </text>
    </comment>
    <comment ref="B101" authorId="0" shapeId="0" xr:uid="{00000000-0006-0000-0000-00001D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1" authorId="1" shapeId="0" xr:uid="{00000000-0006-0000-0000-00001E000000}">
      <text>
        <r>
          <rPr>
            <b/>
            <sz val="8"/>
            <color indexed="81"/>
            <rFont val="Tahoma"/>
            <family val="2"/>
          </rPr>
          <t xml:space="preserve">Não = 0
Sim = 2
</t>
        </r>
      </text>
    </comment>
    <comment ref="B102" authorId="0" shapeId="0" xr:uid="{00000000-0006-0000-0000-00001F000000}">
      <text>
        <r>
          <rPr>
            <b/>
            <sz val="8"/>
            <color indexed="81"/>
            <rFont val="Tahoma"/>
            <family val="2"/>
          </rPr>
          <t xml:space="preserve">Não = 0
Sim = 1
</t>
        </r>
      </text>
    </comment>
    <comment ref="I102" authorId="1" shapeId="0" xr:uid="{00000000-0006-0000-0000-000020000000}">
      <text>
        <r>
          <rPr>
            <b/>
            <sz val="8"/>
            <color indexed="81"/>
            <rFont val="Tahoma"/>
            <family val="2"/>
          </rPr>
          <t xml:space="preserve">Não = 0
Sim = 1
</t>
        </r>
      </text>
    </comment>
    <comment ref="B155" authorId="1" shapeId="0" xr:uid="{00000000-0006-0000-0000-000021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55" authorId="1" shapeId="0" xr:uid="{00000000-0006-0000-0000-000022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2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1" shapeId="0" xr:uid="{00000000-0006-0000-09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0" shapeId="0" xr:uid="{00000000-0006-0000-09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1" shapeId="0" xr:uid="{00000000-0006-0000-09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" authorId="0" shapeId="0" xr:uid="{00000000-0006-0000-09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1" shapeId="0" xr:uid="{00000000-0006-0000-09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6" authorId="1" shapeId="0" xr:uid="{00000000-0006-0000-09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1" shapeId="0" xr:uid="{00000000-0006-0000-09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09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09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09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09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09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09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09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09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09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09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09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09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09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09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2" authorId="1" shapeId="0" xr:uid="{00000000-0006-0000-09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09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4" authorId="1" shapeId="0" xr:uid="{00000000-0006-0000-09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09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09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0" authorId="1" shapeId="0" xr:uid="{00000000-0006-0000-09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1" authorId="1" shapeId="0" xr:uid="{00000000-0006-0000-09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2" authorId="1" shapeId="0" xr:uid="{00000000-0006-0000-09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1" shapeId="0" xr:uid="{00000000-0006-0000-09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6" authorId="1" shapeId="0" xr:uid="{00000000-0006-0000-09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2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1" shapeId="0" xr:uid="{00000000-0006-0000-0A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0" shapeId="0" xr:uid="{00000000-0006-0000-0A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1" shapeId="0" xr:uid="{00000000-0006-0000-0A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" authorId="0" shapeId="0" xr:uid="{00000000-0006-0000-0A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1" shapeId="0" xr:uid="{00000000-0006-0000-0A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6" authorId="1" shapeId="0" xr:uid="{00000000-0006-0000-0A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1" shapeId="0" xr:uid="{00000000-0006-0000-0A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0A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0A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0A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0A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0A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0A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0A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0A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0A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0A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0A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0A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0A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0A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2" authorId="1" shapeId="0" xr:uid="{00000000-0006-0000-0A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0A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4" authorId="1" shapeId="0" xr:uid="{00000000-0006-0000-0A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0A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0A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0" authorId="1" shapeId="0" xr:uid="{00000000-0006-0000-0A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1" authorId="1" shapeId="0" xr:uid="{00000000-0006-0000-0A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3" authorId="1" shapeId="0" xr:uid="{00000000-0006-0000-0A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1" shapeId="0" xr:uid="{00000000-0006-0000-0A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7" authorId="1" shapeId="0" xr:uid="{00000000-0006-0000-0A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2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1" shapeId="0" xr:uid="{00000000-0006-0000-0B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0" shapeId="0" xr:uid="{00000000-0006-0000-0B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1" shapeId="0" xr:uid="{00000000-0006-0000-0B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" authorId="0" shapeId="0" xr:uid="{00000000-0006-0000-0B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1" shapeId="0" xr:uid="{00000000-0006-0000-0B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6" authorId="1" shapeId="0" xr:uid="{00000000-0006-0000-0B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1" shapeId="0" xr:uid="{00000000-0006-0000-0B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0B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0B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0B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0B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0B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0B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0B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0B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0B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0B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0B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0B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0B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0B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2" authorId="1" shapeId="0" xr:uid="{00000000-0006-0000-0B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0B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4" authorId="1" shapeId="0" xr:uid="{00000000-0006-0000-0B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0B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0B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0" authorId="1" shapeId="0" xr:uid="{00000000-0006-0000-0B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1" authorId="1" shapeId="0" xr:uid="{00000000-0006-0000-0B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3" authorId="1" shapeId="0" xr:uid="{00000000-0006-0000-0B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1" shapeId="0" xr:uid="{00000000-0006-0000-0B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7" authorId="1" shapeId="0" xr:uid="{00000000-0006-0000-0B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2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1" shapeId="0" xr:uid="{00000000-0006-0000-0C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0" shapeId="0" xr:uid="{00000000-0006-0000-0C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1" shapeId="0" xr:uid="{00000000-0006-0000-0C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" authorId="0" shapeId="0" xr:uid="{00000000-0006-0000-0C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1" shapeId="0" xr:uid="{00000000-0006-0000-0C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6" authorId="1" shapeId="0" xr:uid="{00000000-0006-0000-0C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1" shapeId="0" xr:uid="{00000000-0006-0000-0C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0C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0C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0C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0C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0C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0C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0C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0C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0C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0C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0C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0C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0C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0C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2" authorId="1" shapeId="0" xr:uid="{00000000-0006-0000-0C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0C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4" authorId="1" shapeId="0" xr:uid="{00000000-0006-0000-0C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0C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0C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0" authorId="1" shapeId="0" xr:uid="{00000000-0006-0000-0C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1" authorId="1" shapeId="0" xr:uid="{00000000-0006-0000-0C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3" authorId="1" shapeId="0" xr:uid="{00000000-0006-0000-0C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1" shapeId="0" xr:uid="{00000000-0006-0000-0C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7" authorId="1" shapeId="0" xr:uid="{00000000-0006-0000-0C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8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0D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00000000-0006-0000-0D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0D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0D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0D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0D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0D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0D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0D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0D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0D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0D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0D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0D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0D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0D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0D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0D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0D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0D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0D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8" authorId="1" shapeId="0" xr:uid="{00000000-0006-0000-0D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0D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0" authorId="1" shapeId="0" xr:uid="{00000000-0006-0000-0D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1" shapeId="0" xr:uid="{00000000-0006-0000-0D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0D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6" authorId="1" shapeId="0" xr:uid="{00000000-0006-0000-0D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0D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4" authorId="1" shapeId="0" xr:uid="{00000000-0006-0000-0D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" authorId="1" shapeId="0" xr:uid="{00000000-0006-0000-0D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8" authorId="1" shapeId="0" xr:uid="{00000000-0006-0000-0D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8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0E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00000000-0006-0000-0E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0E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0E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0E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0E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0E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0E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0E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0E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0E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0E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0E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0E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0E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0E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0E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0E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0E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0E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0E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8" authorId="1" shapeId="0" xr:uid="{00000000-0006-0000-0E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0E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0" authorId="1" shapeId="0" xr:uid="{00000000-0006-0000-0E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1" shapeId="0" xr:uid="{00000000-0006-0000-0E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0E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6" authorId="1" shapeId="0" xr:uid="{00000000-0006-0000-0E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0E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4" authorId="1" shapeId="0" xr:uid="{00000000-0006-0000-0E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" authorId="1" shapeId="0" xr:uid="{00000000-0006-0000-0E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8" authorId="1" shapeId="0" xr:uid="{00000000-0006-0000-0E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8" authorId="0" shapeId="0" xr:uid="{00000000-0006-0000-0F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0F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00000000-0006-0000-0F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0F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0F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0F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0F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0F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0F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0F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0F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0F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0F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0F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0F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0F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0F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0F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0F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0F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0F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0F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8" authorId="1" shapeId="0" xr:uid="{00000000-0006-0000-0F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0F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0" authorId="1" shapeId="0" xr:uid="{00000000-0006-0000-0F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1" shapeId="0" xr:uid="{00000000-0006-0000-0F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0F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6" authorId="1" shapeId="0" xr:uid="{00000000-0006-0000-0F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0F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4" authorId="1" shapeId="0" xr:uid="{00000000-0006-0000-0F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" authorId="1" shapeId="0" xr:uid="{00000000-0006-0000-0F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8" authorId="1" shapeId="0" xr:uid="{00000000-0006-0000-0F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55" authorId="0" shapeId="0" xr:uid="{00000000-0006-0000-10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5" authorId="1" shapeId="0" xr:uid="{00000000-0006-0000-10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6" authorId="0" shapeId="0" xr:uid="{00000000-0006-0000-10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6" authorId="1" shapeId="0" xr:uid="{00000000-0006-0000-10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57" authorId="0" shapeId="0" xr:uid="{00000000-0006-0000-10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7" authorId="1" shapeId="0" xr:uid="{00000000-0006-0000-10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9" authorId="1" shapeId="0" xr:uid="{00000000-0006-0000-10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0" authorId="1" shapeId="0" xr:uid="{00000000-0006-0000-10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1" authorId="1" shapeId="0" xr:uid="{00000000-0006-0000-10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2" authorId="1" shapeId="0" xr:uid="{00000000-0006-0000-10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3" authorId="1" shapeId="0" xr:uid="{00000000-0006-0000-10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4" authorId="1" shapeId="0" xr:uid="{00000000-0006-0000-10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5" authorId="1" shapeId="0" xr:uid="{00000000-0006-0000-10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6" authorId="1" shapeId="0" xr:uid="{00000000-0006-0000-10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7" authorId="1" shapeId="0" xr:uid="{00000000-0006-0000-10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8" authorId="1" shapeId="0" xr:uid="{00000000-0006-0000-10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9" authorId="1" shapeId="0" xr:uid="{00000000-0006-0000-10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0" authorId="1" shapeId="0" xr:uid="{00000000-0006-0000-10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1" authorId="1" shapeId="0" xr:uid="{00000000-0006-0000-10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2" authorId="1" shapeId="0" xr:uid="{00000000-0006-0000-10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3" authorId="1" shapeId="0" xr:uid="{00000000-0006-0000-10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4" authorId="1" shapeId="0" xr:uid="{00000000-0006-0000-10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75" authorId="1" shapeId="0" xr:uid="{00000000-0006-0000-10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6" authorId="1" shapeId="0" xr:uid="{00000000-0006-0000-10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77" authorId="1" shapeId="0" xr:uid="{00000000-0006-0000-10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1" authorId="1" shapeId="0" xr:uid="{00000000-0006-0000-10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2" authorId="1" shapeId="0" xr:uid="{00000000-0006-0000-10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83" authorId="1" shapeId="0" xr:uid="{00000000-0006-0000-10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84" authorId="1" shapeId="0" xr:uid="{00000000-0006-0000-10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91" authorId="1" shapeId="0" xr:uid="{00000000-0006-0000-10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1" authorId="1" shapeId="0" xr:uid="{00000000-0006-0000-10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5" authorId="1" shapeId="0" xr:uid="{00000000-0006-0000-10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67" authorId="0" shapeId="0" xr:uid="{00000000-0006-0000-11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7" authorId="1" shapeId="0" xr:uid="{00000000-0006-0000-11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8" authorId="0" shapeId="0" xr:uid="{00000000-0006-0000-11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8" authorId="1" shapeId="0" xr:uid="{00000000-0006-0000-11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9" authorId="0" shapeId="0" xr:uid="{00000000-0006-0000-11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9" authorId="1" shapeId="0" xr:uid="{00000000-0006-0000-11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1" authorId="1" shapeId="0" xr:uid="{00000000-0006-0000-11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2" authorId="1" shapeId="0" xr:uid="{00000000-0006-0000-11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3" authorId="1" shapeId="0" xr:uid="{00000000-0006-0000-11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4" authorId="1" shapeId="0" xr:uid="{00000000-0006-0000-11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5" authorId="1" shapeId="0" xr:uid="{00000000-0006-0000-11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6" authorId="1" shapeId="0" xr:uid="{00000000-0006-0000-11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7" authorId="1" shapeId="0" xr:uid="{00000000-0006-0000-11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8" authorId="1" shapeId="0" xr:uid="{00000000-0006-0000-11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9" authorId="1" shapeId="0" xr:uid="{00000000-0006-0000-11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0" authorId="1" shapeId="0" xr:uid="{00000000-0006-0000-11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1" authorId="1" shapeId="0" xr:uid="{00000000-0006-0000-11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2" authorId="1" shapeId="0" xr:uid="{00000000-0006-0000-11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3" authorId="1" shapeId="0" xr:uid="{00000000-0006-0000-11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4" authorId="1" shapeId="0" xr:uid="{00000000-0006-0000-11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5" authorId="1" shapeId="0" xr:uid="{00000000-0006-0000-11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6" authorId="1" shapeId="0" xr:uid="{00000000-0006-0000-11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87" authorId="1" shapeId="0" xr:uid="{00000000-0006-0000-11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8" authorId="1" shapeId="0" xr:uid="{00000000-0006-0000-11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89" authorId="1" shapeId="0" xr:uid="{00000000-0006-0000-11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93" authorId="1" shapeId="0" xr:uid="{00000000-0006-0000-11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94" authorId="1" shapeId="0" xr:uid="{00000000-0006-0000-11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95" authorId="1" shapeId="0" xr:uid="{00000000-0006-0000-11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96" authorId="1" shapeId="0" xr:uid="{00000000-0006-0000-11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103" authorId="1" shapeId="0" xr:uid="{00000000-0006-0000-11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3" authorId="1" shapeId="0" xr:uid="{00000000-0006-0000-11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7" authorId="1" shapeId="0" xr:uid="{00000000-0006-0000-11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67" authorId="0" shapeId="0" xr:uid="{00000000-0006-0000-12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7" authorId="1" shapeId="0" xr:uid="{00000000-0006-0000-12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8" authorId="0" shapeId="0" xr:uid="{00000000-0006-0000-12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8" authorId="1" shapeId="0" xr:uid="{00000000-0006-0000-12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69" authorId="0" shapeId="0" xr:uid="{00000000-0006-0000-12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9" authorId="1" shapeId="0" xr:uid="{00000000-0006-0000-12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1" authorId="1" shapeId="0" xr:uid="{00000000-0006-0000-12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2" authorId="1" shapeId="0" xr:uid="{00000000-0006-0000-12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3" authorId="1" shapeId="0" xr:uid="{00000000-0006-0000-12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4" authorId="1" shapeId="0" xr:uid="{00000000-0006-0000-12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5" authorId="1" shapeId="0" xr:uid="{00000000-0006-0000-12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6" authorId="1" shapeId="0" xr:uid="{00000000-0006-0000-12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7" authorId="1" shapeId="0" xr:uid="{00000000-0006-0000-12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8" authorId="1" shapeId="0" xr:uid="{00000000-0006-0000-12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9" authorId="1" shapeId="0" xr:uid="{00000000-0006-0000-12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0" authorId="1" shapeId="0" xr:uid="{00000000-0006-0000-12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1" authorId="1" shapeId="0" xr:uid="{00000000-0006-0000-12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2" authorId="1" shapeId="0" xr:uid="{00000000-0006-0000-12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3" authorId="1" shapeId="0" xr:uid="{00000000-0006-0000-12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4" authorId="1" shapeId="0" xr:uid="{00000000-0006-0000-12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5" authorId="1" shapeId="0" xr:uid="{00000000-0006-0000-12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6" authorId="1" shapeId="0" xr:uid="{00000000-0006-0000-12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87" authorId="1" shapeId="0" xr:uid="{00000000-0006-0000-12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8" authorId="1" shapeId="0" xr:uid="{00000000-0006-0000-12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89" authorId="1" shapeId="0" xr:uid="{00000000-0006-0000-12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93" authorId="1" shapeId="0" xr:uid="{00000000-0006-0000-12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94" authorId="1" shapeId="0" xr:uid="{00000000-0006-0000-12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95" authorId="1" shapeId="0" xr:uid="{00000000-0006-0000-12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96" authorId="1" shapeId="0" xr:uid="{00000000-0006-0000-12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103" authorId="1" shapeId="0" xr:uid="{00000000-0006-0000-12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3" authorId="1" shapeId="0" xr:uid="{00000000-0006-0000-12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7" authorId="1" shapeId="0" xr:uid="{00000000-0006-0000-12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0" authorId="1" shapeId="0" xr:uid="{00000000-0006-0000-01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1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1" authorId="1" shapeId="0" xr:uid="{00000000-0006-0000-01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2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2" authorId="1" shapeId="0" xr:uid="{00000000-0006-0000-01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4" authorId="1" shapeId="0" xr:uid="{00000000-0006-0000-01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5" authorId="1" shapeId="0" xr:uid="{00000000-0006-0000-01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6" authorId="1" shapeId="0" xr:uid="{00000000-0006-0000-01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1" shapeId="0" xr:uid="{00000000-0006-0000-01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01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01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01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01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01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01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01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01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01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01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01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0" authorId="1" shapeId="0" xr:uid="{00000000-0006-0000-01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01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2" authorId="1" shapeId="0" xr:uid="{00000000-0006-0000-01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01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01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48" authorId="1" shapeId="0" xr:uid="{00000000-0006-0000-01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49" authorId="1" shapeId="0" xr:uid="{00000000-0006-0000-01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56" authorId="1" shapeId="0" xr:uid="{00000000-0006-0000-01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6" authorId="1" shapeId="0" xr:uid="{00000000-0006-0000-01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0" authorId="1" shapeId="0" xr:uid="{00000000-0006-0000-01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3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1" shapeId="0" xr:uid="{00000000-0006-0000-13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" authorId="0" shapeId="0" xr:uid="{00000000-0006-0000-13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1" shapeId="0" xr:uid="{00000000-0006-0000-13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5" authorId="0" shapeId="0" xr:uid="{00000000-0006-0000-13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1" shapeId="0" xr:uid="{00000000-0006-0000-13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1" shapeId="0" xr:uid="{00000000-0006-0000-13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13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13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13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13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13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13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13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13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13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13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13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13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13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13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13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3" authorId="1" shapeId="0" xr:uid="{00000000-0006-0000-13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13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5" authorId="1" shapeId="0" xr:uid="{00000000-0006-0000-13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9" authorId="1" shapeId="0" xr:uid="{00000000-0006-0000-13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0" authorId="1" shapeId="0" xr:uid="{00000000-0006-0000-13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H51" authorId="1" shapeId="0" xr:uid="{00000000-0006-0000-13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H52" authorId="1" shapeId="0" xr:uid="{00000000-0006-0000-13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3" authorId="1" shapeId="0" xr:uid="{00000000-0006-0000-13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1" shapeId="0" xr:uid="{00000000-0006-0000-13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7" authorId="1" shapeId="0" xr:uid="{00000000-0006-0000-13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5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1" shapeId="0" xr:uid="{00000000-0006-0000-14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6" authorId="0" shapeId="0" xr:uid="{00000000-0006-0000-14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6" authorId="1" shapeId="0" xr:uid="{00000000-0006-0000-14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7" authorId="0" shapeId="0" xr:uid="{00000000-0006-0000-14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1" shapeId="0" xr:uid="{00000000-0006-0000-14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14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14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14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14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14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14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14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14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14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14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14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14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14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14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14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14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5" authorId="1" shapeId="0" xr:uid="{00000000-0006-0000-14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14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7" authorId="1" shapeId="0" xr:uid="{00000000-0006-0000-14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1" authorId="1" shapeId="0" xr:uid="{00000000-0006-0000-14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2" authorId="1" shapeId="0" xr:uid="{00000000-0006-0000-14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H53" authorId="1" shapeId="0" xr:uid="{00000000-0006-0000-14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H54" authorId="1" shapeId="0" xr:uid="{00000000-0006-0000-14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9" authorId="1" shapeId="0" xr:uid="{00000000-0006-0000-14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1" shapeId="0" xr:uid="{00000000-0006-0000-14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3" authorId="1" shapeId="0" xr:uid="{00000000-0006-0000-14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35" authorId="0" shapeId="0" xr:uid="{00000000-0006-0000-15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5" authorId="1" shapeId="0" xr:uid="{00000000-0006-0000-15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6" authorId="0" shapeId="0" xr:uid="{00000000-0006-0000-15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1" shapeId="0" xr:uid="{00000000-0006-0000-15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7" authorId="0" shapeId="0" xr:uid="{00000000-0006-0000-15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7" authorId="1" shapeId="0" xr:uid="{00000000-0006-0000-15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15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15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15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15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15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15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15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15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15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15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15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15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" authorId="1" shapeId="0" xr:uid="{00000000-0006-0000-15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2" authorId="1" shapeId="0" xr:uid="{00000000-0006-0000-15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3" authorId="1" shapeId="0" xr:uid="{00000000-0006-0000-15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1" shapeId="0" xr:uid="{00000000-0006-0000-15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5" authorId="1" shapeId="0" xr:uid="{00000000-0006-0000-15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1" shapeId="0" xr:uid="{00000000-0006-0000-15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7" authorId="1" shapeId="0" xr:uid="{00000000-0006-0000-15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1" authorId="1" shapeId="0" xr:uid="{00000000-0006-0000-15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2" authorId="1" shapeId="0" xr:uid="{00000000-0006-0000-15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3" authorId="1" shapeId="0" xr:uid="{00000000-0006-0000-15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4" authorId="1" shapeId="0" xr:uid="{00000000-0006-0000-15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C71" authorId="1" shapeId="0" xr:uid="{00000000-0006-0000-1500-00001E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5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75" authorId="1" shapeId="0" xr:uid="{00000000-0006-0000-15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5" authorId="1" shapeId="0" xr:uid="{00000000-0006-0000-15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9" authorId="1" shapeId="0" xr:uid="{00000000-0006-0000-15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35" authorId="0" shapeId="0" xr:uid="{00000000-0006-0000-16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5" authorId="1" shapeId="0" xr:uid="{00000000-0006-0000-16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6" authorId="0" shapeId="0" xr:uid="{00000000-0006-0000-16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1" shapeId="0" xr:uid="{00000000-0006-0000-16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7" authorId="0" shapeId="0" xr:uid="{00000000-0006-0000-16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7" authorId="1" shapeId="0" xr:uid="{00000000-0006-0000-16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16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16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16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16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16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16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16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16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16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16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16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16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" authorId="1" shapeId="0" xr:uid="{00000000-0006-0000-16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2" authorId="1" shapeId="0" xr:uid="{00000000-0006-0000-16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3" authorId="1" shapeId="0" xr:uid="{00000000-0006-0000-16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1" shapeId="0" xr:uid="{00000000-0006-0000-16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5" authorId="1" shapeId="0" xr:uid="{00000000-0006-0000-16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1" shapeId="0" xr:uid="{00000000-0006-0000-16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7" authorId="1" shapeId="0" xr:uid="{00000000-0006-0000-16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1" authorId="1" shapeId="0" xr:uid="{00000000-0006-0000-16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2" authorId="1" shapeId="0" xr:uid="{00000000-0006-0000-16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3" authorId="1" shapeId="0" xr:uid="{00000000-0006-0000-16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4" authorId="1" shapeId="0" xr:uid="{00000000-0006-0000-16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C71" authorId="1" shapeId="0" xr:uid="{00000000-0006-0000-1600-00001E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5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75" authorId="1" shapeId="0" xr:uid="{00000000-0006-0000-16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5" authorId="1" shapeId="0" xr:uid="{00000000-0006-0000-16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9" authorId="1" shapeId="0" xr:uid="{00000000-0006-0000-16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35" authorId="0" shapeId="0" xr:uid="{00000000-0006-0000-17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5" authorId="1" shapeId="0" xr:uid="{00000000-0006-0000-17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6" authorId="0" shapeId="0" xr:uid="{00000000-0006-0000-17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1" shapeId="0" xr:uid="{00000000-0006-0000-17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7" authorId="0" shapeId="0" xr:uid="{00000000-0006-0000-17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7" authorId="1" shapeId="0" xr:uid="{00000000-0006-0000-17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17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17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17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17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17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17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17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17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17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17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17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17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" authorId="1" shapeId="0" xr:uid="{00000000-0006-0000-17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2" authorId="1" shapeId="0" xr:uid="{00000000-0006-0000-17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3" authorId="1" shapeId="0" xr:uid="{00000000-0006-0000-17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1" shapeId="0" xr:uid="{00000000-0006-0000-17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5" authorId="1" shapeId="0" xr:uid="{00000000-0006-0000-17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1" shapeId="0" xr:uid="{00000000-0006-0000-17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7" authorId="1" shapeId="0" xr:uid="{00000000-0006-0000-17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1" authorId="1" shapeId="0" xr:uid="{00000000-0006-0000-17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2" authorId="1" shapeId="0" xr:uid="{00000000-0006-0000-17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3" authorId="1" shapeId="0" xr:uid="{00000000-0006-0000-17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4" authorId="1" shapeId="0" xr:uid="{00000000-0006-0000-17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C71" authorId="1" shapeId="0" xr:uid="{00000000-0006-0000-1700-00001E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5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75" authorId="1" shapeId="0" xr:uid="{00000000-0006-0000-17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5" authorId="1" shapeId="0" xr:uid="{00000000-0006-0000-17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9" authorId="1" shapeId="0" xr:uid="{00000000-0006-0000-17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9" authorId="0" shapeId="0" xr:uid="{00000000-0006-0000-18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18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18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18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18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18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18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18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18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18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18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18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18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18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18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18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18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18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18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18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18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18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18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18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18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18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1" shapeId="0" xr:uid="{00000000-0006-0000-18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18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18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5" authorId="1" shapeId="0" xr:uid="{00000000-0006-0000-18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" authorId="1" shapeId="0" xr:uid="{00000000-0006-0000-18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1" shapeId="0" xr:uid="{00000000-0006-0000-18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9" authorId="0" shapeId="0" xr:uid="{00000000-0006-0000-19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19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19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19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19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19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19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19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19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19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19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19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19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19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19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19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19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19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19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19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19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19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19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19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19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19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1" shapeId="0" xr:uid="{00000000-0006-0000-19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19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19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5" authorId="1" shapeId="0" xr:uid="{00000000-0006-0000-19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" authorId="1" shapeId="0" xr:uid="{00000000-0006-0000-19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1" shapeId="0" xr:uid="{00000000-0006-0000-19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9" authorId="0" shapeId="0" xr:uid="{00000000-0006-0000-1A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1A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1A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1A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1A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1A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1A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1A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1A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1A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1A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1A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1A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1A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1A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1A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1A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1A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1A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1A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1A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1A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1A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1A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1A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1A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1" shapeId="0" xr:uid="{00000000-0006-0000-1A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1A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1A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5" authorId="1" shapeId="0" xr:uid="{00000000-0006-0000-1A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" authorId="1" shapeId="0" xr:uid="{00000000-0006-0000-1A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1" shapeId="0" xr:uid="{00000000-0006-0000-1A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32" authorId="0" shapeId="0" xr:uid="{00000000-0006-0000-1B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2" authorId="1" shapeId="0" xr:uid="{00000000-0006-0000-1B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3" authorId="0" shapeId="0" xr:uid="{00000000-0006-0000-1B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3" authorId="1" shapeId="0" xr:uid="{00000000-0006-0000-1B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4" authorId="0" shapeId="0" xr:uid="{00000000-0006-0000-1B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4" authorId="1" shapeId="0" xr:uid="{00000000-0006-0000-1B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1B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1B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1B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1B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1B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1B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1B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1B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1B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1B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1B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1B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1B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1B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1B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" authorId="1" shapeId="0" xr:uid="{00000000-0006-0000-1B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2" authorId="1" shapeId="0" xr:uid="{00000000-0006-0000-1B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3" authorId="1" shapeId="0" xr:uid="{00000000-0006-0000-1B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4" authorId="1" shapeId="0" xr:uid="{00000000-0006-0000-1B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8" authorId="1" shapeId="0" xr:uid="{00000000-0006-0000-1B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9" authorId="1" shapeId="0" xr:uid="{00000000-0006-0000-1B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0" authorId="1" shapeId="0" xr:uid="{00000000-0006-0000-1B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1" authorId="1" shapeId="0" xr:uid="{00000000-0006-0000-1B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72" authorId="1" shapeId="0" xr:uid="{00000000-0006-0000-1B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2" authorId="1" shapeId="0" xr:uid="{00000000-0006-0000-1B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6" authorId="1" shapeId="0" xr:uid="{00000000-0006-0000-1B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32" authorId="0" shapeId="0" xr:uid="{00000000-0006-0000-1C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2" authorId="1" shapeId="0" xr:uid="{00000000-0006-0000-1C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3" authorId="0" shapeId="0" xr:uid="{00000000-0006-0000-1C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3" authorId="1" shapeId="0" xr:uid="{00000000-0006-0000-1C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4" authorId="0" shapeId="0" xr:uid="{00000000-0006-0000-1C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4" authorId="1" shapeId="0" xr:uid="{00000000-0006-0000-1C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1C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1C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1C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1C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1C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1C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1C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1C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1C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1C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1C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1C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1C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1C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1C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" authorId="1" shapeId="0" xr:uid="{00000000-0006-0000-1C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2" authorId="1" shapeId="0" xr:uid="{00000000-0006-0000-1C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3" authorId="1" shapeId="0" xr:uid="{00000000-0006-0000-1C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4" authorId="1" shapeId="0" xr:uid="{00000000-0006-0000-1C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8" authorId="1" shapeId="0" xr:uid="{00000000-0006-0000-1C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9" authorId="1" shapeId="0" xr:uid="{00000000-0006-0000-1C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0" authorId="1" shapeId="0" xr:uid="{00000000-0006-0000-1C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1" authorId="1" shapeId="0" xr:uid="{00000000-0006-0000-1C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72" authorId="1" shapeId="0" xr:uid="{00000000-0006-0000-1C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2" authorId="1" shapeId="0" xr:uid="{00000000-0006-0000-1C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6" authorId="1" shapeId="0" xr:uid="{00000000-0006-0000-1C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1" shapeId="0" xr:uid="{00000000-0006-0000-02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1" shapeId="0" xr:uid="{00000000-0006-0000-02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1" shapeId="0" xr:uid="{00000000-0006-0000-02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02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02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02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02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02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02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02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02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02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02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02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02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02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02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02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02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5" authorId="1" shapeId="0" xr:uid="{00000000-0006-0000-02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02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7" authorId="1" shapeId="0" xr:uid="{00000000-0006-0000-02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" authorId="1" shapeId="0" xr:uid="{00000000-0006-0000-02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2" authorId="1" shapeId="0" xr:uid="{00000000-0006-0000-02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3" authorId="1" shapeId="0" xr:uid="{00000000-0006-0000-02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4" authorId="1" shapeId="0" xr:uid="{00000000-0006-0000-02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2" authorId="1" shapeId="0" xr:uid="{00000000-0006-0000-02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1" shapeId="0" xr:uid="{00000000-0006-0000-02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6" authorId="1" shapeId="0" xr:uid="{00000000-0006-0000-02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32" authorId="0" shapeId="0" xr:uid="{00000000-0006-0000-1D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2" authorId="1" shapeId="0" xr:uid="{00000000-0006-0000-1D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3" authorId="0" shapeId="0" xr:uid="{00000000-0006-0000-1D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3" authorId="1" shapeId="0" xr:uid="{00000000-0006-0000-1D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4" authorId="0" shapeId="0" xr:uid="{00000000-0006-0000-1D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4" authorId="1" shapeId="0" xr:uid="{00000000-0006-0000-1D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1D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1D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1D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1D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1D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1D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1D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1D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1D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1D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1D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1D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1D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1D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1D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" authorId="1" shapeId="0" xr:uid="{00000000-0006-0000-1D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2" authorId="1" shapeId="0" xr:uid="{00000000-0006-0000-1D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3" authorId="1" shapeId="0" xr:uid="{00000000-0006-0000-1D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4" authorId="1" shapeId="0" xr:uid="{00000000-0006-0000-1D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8" authorId="1" shapeId="0" xr:uid="{00000000-0006-0000-1D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9" authorId="1" shapeId="0" xr:uid="{00000000-0006-0000-1D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0" authorId="1" shapeId="0" xr:uid="{00000000-0006-0000-1D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1" authorId="1" shapeId="0" xr:uid="{00000000-0006-0000-1D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72" authorId="1" shapeId="0" xr:uid="{00000000-0006-0000-1D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2" authorId="1" shapeId="0" xr:uid="{00000000-0006-0000-1D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6" authorId="1" shapeId="0" xr:uid="{00000000-0006-0000-1D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8" authorId="0" shapeId="0" xr:uid="{00000000-0006-0000-1E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1E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00000000-0006-0000-1E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1E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1E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1E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1E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1E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1E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1E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1E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1E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1E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1E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1E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1E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1E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1E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1E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1E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1E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1E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8" authorId="1" shapeId="0" xr:uid="{00000000-0006-0000-1E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1E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0" authorId="1" shapeId="0" xr:uid="{00000000-0006-0000-1E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1" shapeId="0" xr:uid="{00000000-0006-0000-1E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1E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6" authorId="1" shapeId="0" xr:uid="{00000000-0006-0000-1E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1E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4" authorId="1" shapeId="0" xr:uid="{00000000-0006-0000-1E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" authorId="1" shapeId="0" xr:uid="{00000000-0006-0000-1E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8" authorId="1" shapeId="0" xr:uid="{00000000-0006-0000-1E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8" authorId="0" shapeId="0" xr:uid="{00000000-0006-0000-1F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1F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00000000-0006-0000-1F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1F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1F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1F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1F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1F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1F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1F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1F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1F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1F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1F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1F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1F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1F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1F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1F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1F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1F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1F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8" authorId="1" shapeId="0" xr:uid="{00000000-0006-0000-1F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1F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0" authorId="1" shapeId="0" xr:uid="{00000000-0006-0000-1F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1" shapeId="0" xr:uid="{00000000-0006-0000-1F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1F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6" authorId="1" shapeId="0" xr:uid="{00000000-0006-0000-1F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1F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4" authorId="1" shapeId="0" xr:uid="{00000000-0006-0000-1F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" authorId="1" shapeId="0" xr:uid="{00000000-0006-0000-1F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8" authorId="1" shapeId="0" xr:uid="{00000000-0006-0000-1F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8" authorId="0" shapeId="0" xr:uid="{00000000-0006-0000-20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20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00000000-0006-0000-20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20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20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20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20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20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20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20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20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20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20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20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20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20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20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20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20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20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20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20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8" authorId="1" shapeId="0" xr:uid="{00000000-0006-0000-20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20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0" authorId="1" shapeId="0" xr:uid="{00000000-0006-0000-20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1" shapeId="0" xr:uid="{00000000-0006-0000-20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20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6" authorId="1" shapeId="0" xr:uid="{00000000-0006-0000-20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20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4" authorId="1" shapeId="0" xr:uid="{00000000-0006-0000-20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" authorId="1" shapeId="0" xr:uid="{00000000-0006-0000-20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8" authorId="1" shapeId="0" xr:uid="{00000000-0006-0000-20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2" authorId="0" shapeId="0" xr:uid="{00000000-0006-0000-21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1" shapeId="0" xr:uid="{00000000-0006-0000-21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0" shapeId="0" xr:uid="{00000000-0006-0000-21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1" shapeId="0" xr:uid="{00000000-0006-0000-21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" authorId="0" shapeId="0" xr:uid="{00000000-0006-0000-21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1" shapeId="0" xr:uid="{00000000-0006-0000-21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6" authorId="1" shapeId="0" xr:uid="{00000000-0006-0000-21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1" shapeId="0" xr:uid="{00000000-0006-0000-21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21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21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21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21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21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21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21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21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21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21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21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21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21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21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2" authorId="1" shapeId="0" xr:uid="{00000000-0006-0000-21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21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4" authorId="1" shapeId="0" xr:uid="{00000000-0006-0000-21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21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21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0" authorId="1" shapeId="0" xr:uid="{00000000-0006-0000-21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1" authorId="1" shapeId="0" xr:uid="{00000000-0006-0000-21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58" authorId="1" shapeId="0" xr:uid="{00000000-0006-0000-21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8" authorId="1" shapeId="0" xr:uid="{00000000-0006-0000-21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1" shapeId="0" xr:uid="{00000000-0006-0000-21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9" authorId="0" shapeId="0" xr:uid="{00000000-0006-0000-22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22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22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22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22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22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22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22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22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22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22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22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22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22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22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22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22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22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22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22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22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22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22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22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22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22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1" shapeId="0" xr:uid="{00000000-0006-0000-22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22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22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5" authorId="1" shapeId="0" xr:uid="{00000000-0006-0000-22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" authorId="1" shapeId="0" xr:uid="{00000000-0006-0000-22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1" shapeId="0" xr:uid="{00000000-0006-0000-22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9" authorId="0" shapeId="0" xr:uid="{00000000-0006-0000-23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23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23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23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23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23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23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23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23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23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23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23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23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23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23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23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23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23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23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23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23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23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23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23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23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23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1" shapeId="0" xr:uid="{00000000-0006-0000-23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23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23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5" authorId="1" shapeId="0" xr:uid="{00000000-0006-0000-23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" authorId="1" shapeId="0" xr:uid="{00000000-0006-0000-23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1" shapeId="0" xr:uid="{00000000-0006-0000-23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9" authorId="0" shapeId="0" xr:uid="{00000000-0006-0000-24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24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24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24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24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24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24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24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24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24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24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24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24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24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24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24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24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24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24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24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24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24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24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24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24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24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1" shapeId="0" xr:uid="{00000000-0006-0000-24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24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24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5" authorId="1" shapeId="0" xr:uid="{00000000-0006-0000-24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" authorId="1" shapeId="0" xr:uid="{00000000-0006-0000-24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1" shapeId="0" xr:uid="{00000000-0006-0000-24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9" authorId="0" shapeId="0" xr:uid="{00000000-0006-0000-25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25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25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25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25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25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25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25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25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25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25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25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25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25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25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25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25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25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25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25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25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25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25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25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25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25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1" shapeId="0" xr:uid="{00000000-0006-0000-25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25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25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9" authorId="1" shapeId="0" xr:uid="{00000000-0006-0000-25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1" shapeId="0" xr:uid="{00000000-0006-0000-25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3" authorId="1" shapeId="0" xr:uid="{00000000-0006-0000-25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9" authorId="0" shapeId="0" xr:uid="{00000000-0006-0000-26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26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26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26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26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26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26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26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26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26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26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26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26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26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26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26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26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26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26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26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26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26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26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26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26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26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1" shapeId="0" xr:uid="{00000000-0006-0000-26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26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26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9" authorId="1" shapeId="0" xr:uid="{00000000-0006-0000-26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1" shapeId="0" xr:uid="{00000000-0006-0000-26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3" authorId="1" shapeId="0" xr:uid="{00000000-0006-0000-26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19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9" authorId="1" shapeId="0" xr:uid="{00000000-0006-0000-03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0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0" authorId="1" shapeId="0" xr:uid="{00000000-0006-0000-03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1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1" authorId="1" shapeId="0" xr:uid="{00000000-0006-0000-03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3" authorId="1" shapeId="0" xr:uid="{00000000-0006-0000-03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4" authorId="1" shapeId="0" xr:uid="{00000000-0006-0000-03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5" authorId="1" shapeId="0" xr:uid="{00000000-0006-0000-03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6" authorId="1" shapeId="0" xr:uid="{00000000-0006-0000-03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1" shapeId="0" xr:uid="{00000000-0006-0000-03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03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03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03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03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03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03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03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03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03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03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03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39" authorId="1" shapeId="0" xr:uid="{00000000-0006-0000-03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03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1" authorId="1" shapeId="0" xr:uid="{00000000-0006-0000-03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03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03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47" authorId="1" shapeId="0" xr:uid="{00000000-0006-0000-03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48" authorId="1" shapeId="0" xr:uid="{00000000-0006-0000-03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56" authorId="1" shapeId="0" xr:uid="{00000000-0006-0000-03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6" authorId="1" shapeId="0" xr:uid="{00000000-0006-0000-03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0" authorId="1" shapeId="0" xr:uid="{00000000-0006-0000-03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9" authorId="0" shapeId="0" xr:uid="{00000000-0006-0000-27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27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27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27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27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27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27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27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27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27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27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27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27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27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27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27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27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27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27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27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27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27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27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27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27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27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1" shapeId="0" xr:uid="{00000000-0006-0000-27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27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27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9" authorId="1" shapeId="0" xr:uid="{00000000-0006-0000-27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1" shapeId="0" xr:uid="{00000000-0006-0000-27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3" authorId="1" shapeId="0" xr:uid="{00000000-0006-0000-27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8" authorId="0" shapeId="0" xr:uid="{00000000-0006-0000-28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28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00000000-0006-0000-28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28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28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28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28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28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28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28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28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28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28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28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28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28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28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28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28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28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28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28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8" authorId="1" shapeId="0" xr:uid="{00000000-0006-0000-28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28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0" authorId="1" shapeId="0" xr:uid="{00000000-0006-0000-28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1" shapeId="0" xr:uid="{00000000-0006-0000-28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28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6" authorId="1" shapeId="0" xr:uid="{00000000-0006-0000-28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28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4" authorId="1" shapeId="0" xr:uid="{00000000-0006-0000-28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" authorId="1" shapeId="0" xr:uid="{00000000-0006-0000-28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8" authorId="1" shapeId="0" xr:uid="{00000000-0006-0000-28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8" authorId="0" shapeId="0" xr:uid="{00000000-0006-0000-29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29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00000000-0006-0000-29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29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29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29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29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29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29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29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29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29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29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29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29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29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29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29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29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29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29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29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8" authorId="1" shapeId="0" xr:uid="{00000000-0006-0000-29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29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0" authorId="1" shapeId="0" xr:uid="{00000000-0006-0000-29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1" shapeId="0" xr:uid="{00000000-0006-0000-29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29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6" authorId="1" shapeId="0" xr:uid="{00000000-0006-0000-29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29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4" authorId="1" shapeId="0" xr:uid="{00000000-0006-0000-29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" authorId="1" shapeId="0" xr:uid="{00000000-0006-0000-29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8" authorId="1" shapeId="0" xr:uid="{00000000-0006-0000-29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8" authorId="0" shapeId="0" xr:uid="{00000000-0006-0000-2A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2A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00000000-0006-0000-2A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2A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2A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2A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2A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2A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2A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2A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2A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2A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2A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2A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2A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2A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2A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2A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2A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2A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2A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2A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8" authorId="1" shapeId="0" xr:uid="{00000000-0006-0000-2A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2A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0" authorId="1" shapeId="0" xr:uid="{00000000-0006-0000-2A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1" shapeId="0" xr:uid="{00000000-0006-0000-2A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2A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6" authorId="1" shapeId="0" xr:uid="{00000000-0006-0000-2A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2A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4" authorId="1" shapeId="0" xr:uid="{00000000-0006-0000-2A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" authorId="1" shapeId="0" xr:uid="{00000000-0006-0000-2A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8" authorId="1" shapeId="0" xr:uid="{00000000-0006-0000-2A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3" authorId="0" shapeId="0" xr:uid="{00000000-0006-0000-2B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1" shapeId="0" xr:uid="{00000000-0006-0000-2B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" authorId="0" shapeId="0" xr:uid="{00000000-0006-0000-2B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1" shapeId="0" xr:uid="{00000000-0006-0000-2B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5" authorId="0" shapeId="0" xr:uid="{00000000-0006-0000-2B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1" shapeId="0" xr:uid="{00000000-0006-0000-2B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1" shapeId="0" xr:uid="{00000000-0006-0000-2B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2B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2B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2B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2B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2B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2B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2B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2B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2B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2B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2B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2B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2B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2B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2B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3" authorId="1" shapeId="0" xr:uid="{00000000-0006-0000-2B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2B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5" authorId="1" shapeId="0" xr:uid="{00000000-0006-0000-2B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2B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2B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1" authorId="1" shapeId="0" xr:uid="{00000000-0006-0000-2B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2" authorId="1" shapeId="0" xr:uid="{00000000-0006-0000-2B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0" authorId="1" shapeId="0" xr:uid="{00000000-0006-0000-2B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0" authorId="1" shapeId="0" xr:uid="{00000000-0006-0000-2B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" authorId="1" shapeId="0" xr:uid="{00000000-0006-0000-2B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2" authorId="0" shapeId="0" xr:uid="{00000000-0006-0000-2C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1" shapeId="0" xr:uid="{00000000-0006-0000-2C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0" shapeId="0" xr:uid="{00000000-0006-0000-2C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1" shapeId="0" xr:uid="{00000000-0006-0000-2C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" authorId="0" shapeId="0" xr:uid="{00000000-0006-0000-2C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1" shapeId="0" xr:uid="{00000000-0006-0000-2C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6" authorId="1" shapeId="0" xr:uid="{00000000-0006-0000-2C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1" shapeId="0" xr:uid="{00000000-0006-0000-2C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2C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2C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2C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2C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2C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2C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2C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2C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2C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2C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2C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2C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2C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2C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2" authorId="1" shapeId="0" xr:uid="{00000000-0006-0000-2C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2C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4" authorId="1" shapeId="0" xr:uid="{00000000-0006-0000-2C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2C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2C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0" authorId="1" shapeId="0" xr:uid="{00000000-0006-0000-2C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1" authorId="1" shapeId="0" xr:uid="{00000000-0006-0000-2C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58" authorId="1" shapeId="0" xr:uid="{00000000-0006-0000-2C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8" authorId="1" shapeId="0" xr:uid="{00000000-0006-0000-2C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1" shapeId="0" xr:uid="{00000000-0006-0000-2C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9" authorId="0" shapeId="0" xr:uid="{00000000-0006-0000-2D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2D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2D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2D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2D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2D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2D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2D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2D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2D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2D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2D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2D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2D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2D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2D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2D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2D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2D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2D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2D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2D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2D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2D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2D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2D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1" shapeId="0" xr:uid="{00000000-0006-0000-2D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2D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2D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5" authorId="1" shapeId="0" xr:uid="{00000000-0006-0000-2D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" authorId="1" shapeId="0" xr:uid="{00000000-0006-0000-2D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1" shapeId="0" xr:uid="{00000000-0006-0000-2D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9" authorId="0" shapeId="0" xr:uid="{00000000-0006-0000-2E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2E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2E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2E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2E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2E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2E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2E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2E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2E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2E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2E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2E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2E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2E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2E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2E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2E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2E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2E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2E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2E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2E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2E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2E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2E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1" shapeId="0" xr:uid="{00000000-0006-0000-2E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2E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2E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5" authorId="1" shapeId="0" xr:uid="{00000000-0006-0000-2E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" authorId="1" shapeId="0" xr:uid="{00000000-0006-0000-2E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1" shapeId="0" xr:uid="{00000000-0006-0000-2E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9" authorId="0" shapeId="0" xr:uid="{00000000-0006-0000-2F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2F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2F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2F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2F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2F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2F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2F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2F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2F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2F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2F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2F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2F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2F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2F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2F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2F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2F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2F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2F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2F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2F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2F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2F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2F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1" shapeId="0" xr:uid="{00000000-0006-0000-2F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2F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2F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5" authorId="1" shapeId="0" xr:uid="{00000000-0006-0000-2F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" authorId="1" shapeId="0" xr:uid="{00000000-0006-0000-2F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1" shapeId="0" xr:uid="{00000000-0006-0000-2F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  <author>perfil</author>
  </authors>
  <commentList>
    <comment ref="D21" authorId="0" shapeId="0" xr:uid="{00000000-0006-0000-30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1" authorId="1" shapeId="0" xr:uid="{00000000-0006-0000-30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2" authorId="0" shapeId="0" xr:uid="{00000000-0006-0000-30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1" shapeId="0" xr:uid="{00000000-0006-0000-30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0" shapeId="0" xr:uid="{00000000-0006-0000-30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1" shapeId="0" xr:uid="{00000000-0006-0000-30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5" authorId="1" shapeId="0" xr:uid="{00000000-0006-0000-30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6" authorId="1" shapeId="0" xr:uid="{00000000-0006-0000-30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1" shapeId="0" xr:uid="{00000000-0006-0000-30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30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30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30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30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30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30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30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30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30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30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30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30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30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1" authorId="1" shapeId="0" xr:uid="{00000000-0006-0000-30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30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3" authorId="1" shapeId="0" xr:uid="{00000000-0006-0000-30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30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8" authorId="1" shapeId="0" xr:uid="{00000000-0006-0000-30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30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0" authorId="1" shapeId="0" xr:uid="{00000000-0006-0000-30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1" authorId="1" shapeId="0" xr:uid="{00000000-0006-0000-30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58" authorId="2" shapeId="0" xr:uid="{00000000-0006-0000-3000-00001F000000}">
      <text>
        <r>
          <rPr>
            <b/>
            <sz val="9"/>
            <color indexed="81"/>
            <rFont val="Tahoma"/>
            <family val="2"/>
          </rPr>
          <t>perfil: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SE SIM = 2
SE NÃO = 0</t>
        </r>
      </text>
    </comment>
    <comment ref="B63" authorId="1" shapeId="0" xr:uid="{00000000-0006-0000-3000-000020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1" shapeId="0" xr:uid="{00000000-0006-0000-30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7" authorId="1" shapeId="0" xr:uid="{00000000-0006-0000-3000-000022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1" shapeId="0" xr:uid="{00000000-0006-0000-04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1" shapeId="0" xr:uid="{00000000-0006-0000-04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1" shapeId="0" xr:uid="{00000000-0006-0000-04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6" authorId="1" shapeId="0" xr:uid="{00000000-0006-0000-04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1" shapeId="0" xr:uid="{00000000-0006-0000-04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04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04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04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04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04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04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04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04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04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04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04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04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04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04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2" authorId="1" shapeId="0" xr:uid="{00000000-0006-0000-04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04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4" authorId="1" shapeId="0" xr:uid="{00000000-0006-0000-04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04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04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0" authorId="1" shapeId="0" xr:uid="{00000000-0006-0000-04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1" authorId="1" shapeId="0" xr:uid="{00000000-0006-0000-04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58" authorId="1" shapeId="0" xr:uid="{00000000-0006-0000-04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8" authorId="1" shapeId="0" xr:uid="{00000000-0006-0000-04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1" shapeId="0" xr:uid="{00000000-0006-0000-04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7" authorId="0" shapeId="0" xr:uid="{00000000-0006-0000-31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1" shapeId="0" xr:uid="{00000000-0006-0000-31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8" authorId="0" shapeId="0" xr:uid="{00000000-0006-0000-31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31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00000000-0006-0000-31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31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31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31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31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31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31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31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31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31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31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31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31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31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31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31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31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31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7" authorId="1" shapeId="0" xr:uid="{00000000-0006-0000-31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31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31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31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4" authorId="1" shapeId="0" xr:uid="{00000000-0006-0000-31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31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6" authorId="1" shapeId="0" xr:uid="{00000000-0006-0000-31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31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4" authorId="1" shapeId="0" xr:uid="{00000000-0006-0000-31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" authorId="1" shapeId="0" xr:uid="{00000000-0006-0000-31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8" authorId="1" shapeId="0" xr:uid="{00000000-0006-0000-31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7" authorId="0" shapeId="0" xr:uid="{00000000-0006-0000-32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1" shapeId="0" xr:uid="{00000000-0006-0000-32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8" authorId="0" shapeId="0" xr:uid="{00000000-0006-0000-32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32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00000000-0006-0000-32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32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32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32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32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32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32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32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32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32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32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32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32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32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32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32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32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32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7" authorId="1" shapeId="0" xr:uid="{00000000-0006-0000-32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32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32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32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4" authorId="1" shapeId="0" xr:uid="{00000000-0006-0000-32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32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6" authorId="1" shapeId="0" xr:uid="{00000000-0006-0000-32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32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4" authorId="1" shapeId="0" xr:uid="{00000000-0006-0000-32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" authorId="1" shapeId="0" xr:uid="{00000000-0006-0000-32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8" authorId="1" shapeId="0" xr:uid="{00000000-0006-0000-32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7" authorId="0" shapeId="0" xr:uid="{00000000-0006-0000-33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1" shapeId="0" xr:uid="{00000000-0006-0000-33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8" authorId="0" shapeId="0" xr:uid="{00000000-0006-0000-33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33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00000000-0006-0000-33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33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33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33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33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33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33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33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33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33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33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33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33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33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33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33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33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33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7" authorId="1" shapeId="0" xr:uid="{00000000-0006-0000-33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33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33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33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4" authorId="1" shapeId="0" xr:uid="{00000000-0006-0000-33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33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6" authorId="1" shapeId="0" xr:uid="{00000000-0006-0000-33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33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4" authorId="1" shapeId="0" xr:uid="{00000000-0006-0000-33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" authorId="1" shapeId="0" xr:uid="{00000000-0006-0000-33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8" authorId="1" shapeId="0" xr:uid="{00000000-0006-0000-33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5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2" authorId="0" shapeId="0" xr:uid="{00000000-0006-0000-34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1" shapeId="0" xr:uid="{00000000-0006-0000-34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0" shapeId="0" xr:uid="{00000000-0006-0000-34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1" shapeId="0" xr:uid="{00000000-0006-0000-34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" authorId="0" shapeId="0" xr:uid="{00000000-0006-0000-34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1" shapeId="0" xr:uid="{00000000-0006-0000-34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6" authorId="1" shapeId="0" xr:uid="{00000000-0006-0000-34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1" shapeId="0" xr:uid="{00000000-0006-0000-34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34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34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34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34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34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34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34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34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34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34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34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34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34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34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2" authorId="1" shapeId="0" xr:uid="{00000000-0006-0000-34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34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4" authorId="1" shapeId="0" xr:uid="{00000000-0006-0000-34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34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34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34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1" authorId="1" shapeId="0" xr:uid="{00000000-0006-0000-34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2" authorId="1" shapeId="0" xr:uid="{00000000-0006-0000-34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3" authorId="1" shapeId="0" xr:uid="{00000000-0006-0000-34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1" shapeId="0" xr:uid="{00000000-0006-0000-34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7" authorId="1" shapeId="0" xr:uid="{00000000-0006-0000-34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5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7" authorId="0" shapeId="0" xr:uid="{00000000-0006-0000-35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1" shapeId="0" xr:uid="{00000000-0006-0000-35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8" authorId="0" shapeId="0" xr:uid="{00000000-0006-0000-35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35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00000000-0006-0000-35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35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35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35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35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35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35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35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35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35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35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35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35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35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35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35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35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35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7" authorId="1" shapeId="0" xr:uid="{00000000-0006-0000-35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35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35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35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4" authorId="1" shapeId="0" xr:uid="{00000000-0006-0000-35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35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6" authorId="1" shapeId="0" xr:uid="{00000000-0006-0000-35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35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4" authorId="1" shapeId="0" xr:uid="{00000000-0006-0000-35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" authorId="1" shapeId="0" xr:uid="{00000000-0006-0000-35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8" authorId="1" shapeId="0" xr:uid="{00000000-0006-0000-35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5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7" authorId="0" shapeId="0" xr:uid="{00000000-0006-0000-36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1" shapeId="0" xr:uid="{00000000-0006-0000-36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8" authorId="0" shapeId="0" xr:uid="{00000000-0006-0000-36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36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00000000-0006-0000-36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36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36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36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36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36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36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36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36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36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36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36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36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36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36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36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36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36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7" authorId="1" shapeId="0" xr:uid="{00000000-0006-0000-36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36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36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36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4" authorId="1" shapeId="0" xr:uid="{00000000-0006-0000-36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36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6" authorId="1" shapeId="0" xr:uid="{00000000-0006-0000-36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36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4" authorId="1" shapeId="0" xr:uid="{00000000-0006-0000-36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" authorId="1" shapeId="0" xr:uid="{00000000-0006-0000-36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8" authorId="1" shapeId="0" xr:uid="{00000000-0006-0000-36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5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7" authorId="0" shapeId="0" xr:uid="{00000000-0006-0000-37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1" shapeId="0" xr:uid="{00000000-0006-0000-37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8" authorId="0" shapeId="0" xr:uid="{00000000-0006-0000-37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37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00000000-0006-0000-37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37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37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37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37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37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37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37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37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37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37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37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37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37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37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37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37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37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7" authorId="1" shapeId="0" xr:uid="{00000000-0006-0000-37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37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37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37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4" authorId="1" shapeId="0" xr:uid="{00000000-0006-0000-37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37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6" authorId="1" shapeId="0" xr:uid="{00000000-0006-0000-37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37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4" authorId="1" shapeId="0" xr:uid="{00000000-0006-0000-37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" authorId="1" shapeId="0" xr:uid="{00000000-0006-0000-37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8" authorId="1" shapeId="0" xr:uid="{00000000-0006-0000-37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5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8" authorId="0" shapeId="0" xr:uid="{00000000-0006-0000-38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38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00000000-0006-0000-38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38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38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38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38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38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38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38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38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38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38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38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38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38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38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38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38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38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38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38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8" authorId="1" shapeId="0" xr:uid="{00000000-0006-0000-38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38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0" authorId="1" shapeId="0" xr:uid="{00000000-0006-0000-38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" authorId="1" shapeId="0" xr:uid="{00000000-0006-0000-38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5" authorId="1" shapeId="0" xr:uid="{00000000-0006-0000-38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1" shapeId="0" xr:uid="{00000000-0006-0000-38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38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38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5" authorId="1" shapeId="0" xr:uid="{00000000-0006-0000-38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" authorId="1" shapeId="0" xr:uid="{00000000-0006-0000-38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1" shapeId="0" xr:uid="{00000000-0006-0000-38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5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8" authorId="0" shapeId="0" xr:uid="{00000000-0006-0000-39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39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00000000-0006-0000-39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39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39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39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39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39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39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39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39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39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39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39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39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39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39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39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39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39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39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39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8" authorId="1" shapeId="0" xr:uid="{00000000-0006-0000-39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39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0" authorId="1" shapeId="0" xr:uid="{00000000-0006-0000-39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" authorId="1" shapeId="0" xr:uid="{00000000-0006-0000-39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5" authorId="1" shapeId="0" xr:uid="{00000000-0006-0000-39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1" shapeId="0" xr:uid="{00000000-0006-0000-39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39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39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5" authorId="1" shapeId="0" xr:uid="{00000000-0006-0000-39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" authorId="1" shapeId="0" xr:uid="{00000000-0006-0000-39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1" shapeId="0" xr:uid="{00000000-0006-0000-39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5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8" authorId="0" shapeId="0" xr:uid="{00000000-0006-0000-3A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3A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00000000-0006-0000-3A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3A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3A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3A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3A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3A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3A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3A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3A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3A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3A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3A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3A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3A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3A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3A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3A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3A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3A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3A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8" authorId="1" shapeId="0" xr:uid="{00000000-0006-0000-3A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3A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0" authorId="1" shapeId="0" xr:uid="{00000000-0006-0000-3A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" authorId="1" shapeId="0" xr:uid="{00000000-0006-0000-3A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5" authorId="1" shapeId="0" xr:uid="{00000000-0006-0000-3A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1" shapeId="0" xr:uid="{00000000-0006-0000-3A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3A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3A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5" authorId="1" shapeId="0" xr:uid="{00000000-0006-0000-3A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" authorId="1" shapeId="0" xr:uid="{00000000-0006-0000-3A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1" shapeId="0" xr:uid="{00000000-0006-0000-3A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0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0" authorId="1" shapeId="0" xr:uid="{00000000-0006-0000-05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1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1" authorId="1" shapeId="0" xr:uid="{00000000-0006-0000-05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2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1" shapeId="0" xr:uid="{00000000-0006-0000-05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4" authorId="1" shapeId="0" xr:uid="{00000000-0006-0000-05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5" authorId="1" shapeId="0" xr:uid="{00000000-0006-0000-05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6" authorId="1" shapeId="0" xr:uid="{00000000-0006-0000-05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1" shapeId="0" xr:uid="{00000000-0006-0000-05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05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05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05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05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05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05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05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05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05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05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05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05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0" authorId="1" shapeId="0" xr:uid="{00000000-0006-0000-05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05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2" authorId="1" shapeId="0" xr:uid="{00000000-0006-0000-05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05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05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48" authorId="1" shapeId="0" xr:uid="{00000000-0006-0000-05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49" authorId="1" shapeId="0" xr:uid="{00000000-0006-0000-05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57" authorId="1" shapeId="0" xr:uid="{00000000-0006-0000-05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7" authorId="1" shapeId="0" xr:uid="{00000000-0006-0000-05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1" authorId="1" shapeId="0" xr:uid="{00000000-0006-0000-05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6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8" authorId="0" shapeId="0" xr:uid="{00000000-0006-0000-3B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3B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00000000-0006-0000-3B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3B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3B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3B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3B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3B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3B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3B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3B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3B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3B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3B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3B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3B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3B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3B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3B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3B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3B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3B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8" authorId="1" shapeId="0" xr:uid="{00000000-0006-0000-3B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3B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0" authorId="1" shapeId="0" xr:uid="{00000000-0006-0000-3B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" authorId="1" shapeId="0" xr:uid="{00000000-0006-0000-3B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5" authorId="1" shapeId="0" xr:uid="{00000000-0006-0000-3B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1" shapeId="0" xr:uid="{00000000-0006-0000-3B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3B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3B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5" authorId="1" shapeId="0" xr:uid="{00000000-0006-0000-3B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" authorId="1" shapeId="0" xr:uid="{00000000-0006-0000-3B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1" shapeId="0" xr:uid="{00000000-0006-0000-3B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6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8" authorId="0" shapeId="0" xr:uid="{00000000-0006-0000-3C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3C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00000000-0006-0000-3C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3C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3C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3C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3C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3C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3C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3C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3C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3C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3C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3C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3C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3C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3C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3C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3C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3C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3C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3C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8" authorId="1" shapeId="0" xr:uid="{00000000-0006-0000-3C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3C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0" authorId="1" shapeId="0" xr:uid="{00000000-0006-0000-3C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" authorId="1" shapeId="0" xr:uid="{00000000-0006-0000-3C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5" authorId="1" shapeId="0" xr:uid="{00000000-0006-0000-3C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1" shapeId="0" xr:uid="{00000000-0006-0000-3C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3C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3C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5" authorId="1" shapeId="0" xr:uid="{00000000-0006-0000-3C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" authorId="1" shapeId="0" xr:uid="{00000000-0006-0000-3C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1" shapeId="0" xr:uid="{00000000-0006-0000-3C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6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8" authorId="0" shapeId="0" xr:uid="{00000000-0006-0000-3D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3D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00000000-0006-0000-3D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3D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3D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3D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3D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3D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3D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3D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3D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3D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3D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3D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3D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3D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3D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3D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3D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3D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3D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3D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8" authorId="1" shapeId="0" xr:uid="{00000000-0006-0000-3D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3D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0" authorId="1" shapeId="0" xr:uid="{00000000-0006-0000-3D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" authorId="1" shapeId="0" xr:uid="{00000000-0006-0000-3D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5" authorId="1" shapeId="0" xr:uid="{00000000-0006-0000-3D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1" shapeId="0" xr:uid="{00000000-0006-0000-3D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3D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3D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5" authorId="1" shapeId="0" xr:uid="{00000000-0006-0000-3D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" authorId="1" shapeId="0" xr:uid="{00000000-0006-0000-3D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1" shapeId="0" xr:uid="{00000000-0006-0000-3D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6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9" authorId="0" shapeId="0" xr:uid="{00000000-0006-0000-3E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3E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3E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3E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3E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3E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3E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3E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3E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3E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3E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3E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3E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3E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3E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3E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3E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3E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3E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3E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3E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3E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3E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3E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3E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2" authorId="1" shapeId="0" xr:uid="{00000000-0006-0000-3E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6" authorId="1" shapeId="0" xr:uid="{00000000-0006-0000-3E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7" authorId="1" shapeId="0" xr:uid="{00000000-0006-0000-3E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3E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9" authorId="1" shapeId="0" xr:uid="{00000000-0006-0000-3E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6" authorId="1" shapeId="0" xr:uid="{00000000-0006-0000-3E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6" authorId="1" shapeId="0" xr:uid="{00000000-0006-0000-3E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0" authorId="1" shapeId="0" xr:uid="{00000000-0006-0000-3E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6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9" authorId="0" shapeId="0" xr:uid="{00000000-0006-0000-3F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3F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3F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3F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3F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3F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3F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3F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3F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3F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3F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3F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3F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3F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3F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3F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3F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3F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3F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3F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3F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3F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3F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3F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3F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2" authorId="1" shapeId="0" xr:uid="{00000000-0006-0000-3F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6" authorId="1" shapeId="0" xr:uid="{00000000-0006-0000-3F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7" authorId="1" shapeId="0" xr:uid="{00000000-0006-0000-3F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3F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9" authorId="1" shapeId="0" xr:uid="{00000000-0006-0000-3F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6" authorId="1" shapeId="0" xr:uid="{00000000-0006-0000-3F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6" authorId="1" shapeId="0" xr:uid="{00000000-0006-0000-3F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0" authorId="1" shapeId="0" xr:uid="{00000000-0006-0000-3F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6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9" authorId="0" shapeId="0" xr:uid="{00000000-0006-0000-40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40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40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40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40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40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40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40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40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40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40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40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40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40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40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40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40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40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40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40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40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40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40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40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40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2" authorId="1" shapeId="0" xr:uid="{00000000-0006-0000-40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6" authorId="1" shapeId="0" xr:uid="{00000000-0006-0000-40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7" authorId="1" shapeId="0" xr:uid="{00000000-0006-0000-40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40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9" authorId="1" shapeId="0" xr:uid="{00000000-0006-0000-40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6" authorId="1" shapeId="0" xr:uid="{00000000-0006-0000-40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6" authorId="1" shapeId="0" xr:uid="{00000000-0006-0000-40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0" authorId="1" shapeId="0" xr:uid="{00000000-0006-0000-40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6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9" authorId="0" shapeId="0" xr:uid="{00000000-0006-0000-41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41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41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41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41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41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41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41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41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41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41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41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41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41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41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41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41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41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41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41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41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41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41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41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41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2" authorId="1" shapeId="0" xr:uid="{00000000-0006-0000-41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6" authorId="1" shapeId="0" xr:uid="{00000000-0006-0000-41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7" authorId="1" shapeId="0" xr:uid="{00000000-0006-0000-41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41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9" authorId="1" shapeId="0" xr:uid="{00000000-0006-0000-41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6" authorId="1" shapeId="0" xr:uid="{00000000-0006-0000-41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6" authorId="1" shapeId="0" xr:uid="{00000000-0006-0000-41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0" authorId="1" shapeId="0" xr:uid="{00000000-0006-0000-41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6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9" authorId="0" shapeId="0" xr:uid="{00000000-0006-0000-42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42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42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42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42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42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42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42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42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42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42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42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42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42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42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42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42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42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42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42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42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42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42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42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42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2" authorId="1" shapeId="0" xr:uid="{00000000-0006-0000-42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6" authorId="1" shapeId="0" xr:uid="{00000000-0006-0000-42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7" authorId="1" shapeId="0" xr:uid="{00000000-0006-0000-42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42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9" authorId="1" shapeId="0" xr:uid="{00000000-0006-0000-42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6" authorId="1" shapeId="0" xr:uid="{00000000-0006-0000-42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6" authorId="1" shapeId="0" xr:uid="{00000000-0006-0000-42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0" authorId="1" shapeId="0" xr:uid="{00000000-0006-0000-42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6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9" authorId="0" shapeId="0" xr:uid="{00000000-0006-0000-43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43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43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43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43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43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43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43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43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43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43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43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43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43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43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43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43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43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43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43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43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43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43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43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43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2" authorId="1" shapeId="0" xr:uid="{00000000-0006-0000-43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6" authorId="1" shapeId="0" xr:uid="{00000000-0006-0000-43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7" authorId="1" shapeId="0" xr:uid="{00000000-0006-0000-43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43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9" authorId="1" shapeId="0" xr:uid="{00000000-0006-0000-43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6" authorId="1" shapeId="0" xr:uid="{00000000-0006-0000-43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6" authorId="1" shapeId="0" xr:uid="{00000000-0006-0000-43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0" authorId="1" shapeId="0" xr:uid="{00000000-0006-0000-43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6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8" authorId="0" shapeId="0" xr:uid="{00000000-0006-0000-44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1" shapeId="0" xr:uid="{00000000-0006-0000-44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0" shapeId="0" xr:uid="{00000000-0006-0000-44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44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44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44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44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44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44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44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44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44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44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44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44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44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44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44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44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44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44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44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8" authorId="1" shapeId="0" xr:uid="{00000000-0006-0000-44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44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0" authorId="1" shapeId="0" xr:uid="{00000000-0006-0000-44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" authorId="1" shapeId="0" xr:uid="{00000000-0006-0000-44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5" authorId="1" shapeId="0" xr:uid="{00000000-0006-0000-44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6" authorId="1" shapeId="0" xr:uid="{00000000-0006-0000-44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7" authorId="1" shapeId="0" xr:uid="{00000000-0006-0000-44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44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5" authorId="1" shapeId="0" xr:uid="{00000000-0006-0000-44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" authorId="1" shapeId="0" xr:uid="{00000000-0006-0000-44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9" authorId="1" shapeId="0" xr:uid="{00000000-0006-0000-44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3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1" shapeId="0" xr:uid="{00000000-0006-0000-06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1" shapeId="0" xr:uid="{00000000-0006-0000-06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5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1" shapeId="0" xr:uid="{00000000-0006-0000-06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1" shapeId="0" xr:uid="{00000000-0006-0000-06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06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06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06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06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06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06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06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06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06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06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06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06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06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06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06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3" authorId="1" shapeId="0" xr:uid="{00000000-0006-0000-06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06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5" authorId="1" shapeId="0" xr:uid="{00000000-0006-0000-06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06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06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1" authorId="1" shapeId="0" xr:uid="{00000000-0006-0000-06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2" authorId="1" shapeId="0" xr:uid="{00000000-0006-0000-06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4" authorId="1" shapeId="0" xr:uid="{00000000-0006-0000-06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" authorId="1" shapeId="0" xr:uid="{00000000-0006-0000-06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8" authorId="1" shapeId="0" xr:uid="{00000000-0006-0000-06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7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31" authorId="0" shapeId="0" xr:uid="{00000000-0006-0000-45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45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2" authorId="0" shapeId="0" xr:uid="{00000000-0006-0000-45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2" authorId="1" shapeId="0" xr:uid="{00000000-0006-0000-45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3" authorId="0" shapeId="0" xr:uid="{00000000-0006-0000-45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3" authorId="1" shapeId="0" xr:uid="{00000000-0006-0000-45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45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45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45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45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45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45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45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45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45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45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45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45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45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45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45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45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45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2" authorId="1" shapeId="0" xr:uid="{00000000-0006-0000-45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3" authorId="1" shapeId="0" xr:uid="{00000000-0006-0000-45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1" shapeId="0" xr:uid="{00000000-0006-0000-45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8" authorId="1" shapeId="0" xr:uid="{00000000-0006-0000-45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9" authorId="1" shapeId="0" xr:uid="{00000000-0006-0000-45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0" authorId="1" shapeId="0" xr:uid="{00000000-0006-0000-45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1" authorId="1" shapeId="0" xr:uid="{00000000-0006-0000-45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8" authorId="1" shapeId="0" xr:uid="{00000000-0006-0000-45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8" authorId="1" shapeId="0" xr:uid="{00000000-0006-0000-45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2" authorId="1" shapeId="0" xr:uid="{00000000-0006-0000-45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7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31" authorId="0" shapeId="0" xr:uid="{00000000-0006-0000-46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46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2" authorId="0" shapeId="0" xr:uid="{00000000-0006-0000-46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2" authorId="1" shapeId="0" xr:uid="{00000000-0006-0000-46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3" authorId="0" shapeId="0" xr:uid="{00000000-0006-0000-46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3" authorId="1" shapeId="0" xr:uid="{00000000-0006-0000-46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46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46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46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46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46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46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46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46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46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46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46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46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46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46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46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46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46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2" authorId="1" shapeId="0" xr:uid="{00000000-0006-0000-46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3" authorId="1" shapeId="0" xr:uid="{00000000-0006-0000-46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1" shapeId="0" xr:uid="{00000000-0006-0000-46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8" authorId="1" shapeId="0" xr:uid="{00000000-0006-0000-46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9" authorId="1" shapeId="0" xr:uid="{00000000-0006-0000-46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0" authorId="1" shapeId="0" xr:uid="{00000000-0006-0000-46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1" authorId="1" shapeId="0" xr:uid="{00000000-0006-0000-46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8" authorId="1" shapeId="0" xr:uid="{00000000-0006-0000-46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8" authorId="1" shapeId="0" xr:uid="{00000000-0006-0000-46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2" authorId="1" shapeId="0" xr:uid="{00000000-0006-0000-46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7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31" authorId="0" shapeId="0" xr:uid="{00000000-0006-0000-47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47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2" authorId="0" shapeId="0" xr:uid="{00000000-0006-0000-47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2" authorId="1" shapeId="0" xr:uid="{00000000-0006-0000-47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3" authorId="0" shapeId="0" xr:uid="{00000000-0006-0000-47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3" authorId="1" shapeId="0" xr:uid="{00000000-0006-0000-47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47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47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47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47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47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47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47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47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47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47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47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47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47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47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47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47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47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2" authorId="1" shapeId="0" xr:uid="{00000000-0006-0000-47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3" authorId="1" shapeId="0" xr:uid="{00000000-0006-0000-47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1" shapeId="0" xr:uid="{00000000-0006-0000-47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8" authorId="1" shapeId="0" xr:uid="{00000000-0006-0000-47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9" authorId="1" shapeId="0" xr:uid="{00000000-0006-0000-47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0" authorId="1" shapeId="0" xr:uid="{00000000-0006-0000-47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1" authorId="1" shapeId="0" xr:uid="{00000000-0006-0000-47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8" authorId="1" shapeId="0" xr:uid="{00000000-0006-0000-47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8" authorId="1" shapeId="0" xr:uid="{00000000-0006-0000-47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2" authorId="1" shapeId="0" xr:uid="{00000000-0006-0000-47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7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  <author>perfil</author>
  </authors>
  <commentList>
    <comment ref="D25" authorId="0" shapeId="0" xr:uid="{00000000-0006-0000-48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1" shapeId="0" xr:uid="{00000000-0006-0000-48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6" authorId="0" shapeId="0" xr:uid="{00000000-0006-0000-48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6" authorId="1" shapeId="0" xr:uid="{00000000-0006-0000-48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7" authorId="0" shapeId="0" xr:uid="{00000000-0006-0000-48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1" shapeId="0" xr:uid="{00000000-0006-0000-48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48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48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48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48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48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48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48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48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48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48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48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48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48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48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48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48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5" authorId="1" shapeId="0" xr:uid="{00000000-0006-0000-48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48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7" authorId="1" shapeId="0" xr:uid="{00000000-0006-0000-48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48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2" authorId="1" shapeId="0" xr:uid="{00000000-0006-0000-48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3" authorId="1" shapeId="0" xr:uid="{00000000-0006-0000-48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4" authorId="1" shapeId="0" xr:uid="{00000000-0006-0000-48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5" authorId="1" shapeId="0" xr:uid="{00000000-0006-0000-48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2" authorId="2" shapeId="0" xr:uid="{00000000-0006-0000-4800-00001F000000}">
      <text>
        <r>
          <rPr>
            <b/>
            <sz val="9"/>
            <color indexed="81"/>
            <rFont val="Tahoma"/>
            <family val="2"/>
          </rPr>
          <t>perfil:</t>
        </r>
        <r>
          <rPr>
            <sz val="9"/>
            <color indexed="81"/>
            <rFont val="Tahoma"/>
            <family val="2"/>
          </rPr>
          <t xml:space="preserve">
SE SIM = 2
SE NÃO = 0</t>
        </r>
      </text>
    </comment>
    <comment ref="B67" authorId="1" shapeId="0" xr:uid="{00000000-0006-0000-4800-000020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7" authorId="1" shapeId="0" xr:uid="{00000000-0006-0000-48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1" authorId="1" shapeId="0" xr:uid="{00000000-0006-0000-4800-000022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7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4" authorId="0" shapeId="0" xr:uid="{00000000-0006-0000-49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1" shapeId="0" xr:uid="{00000000-0006-0000-49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5" authorId="0" shapeId="0" xr:uid="{00000000-0006-0000-49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1" shapeId="0" xr:uid="{00000000-0006-0000-49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6" authorId="0" shapeId="0" xr:uid="{00000000-0006-0000-49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6" authorId="1" shapeId="0" xr:uid="{00000000-0006-0000-49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49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49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49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49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49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49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49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49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49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49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49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49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49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49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49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49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4" authorId="1" shapeId="0" xr:uid="{00000000-0006-0000-49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49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6" authorId="1" shapeId="0" xr:uid="{00000000-0006-0000-49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49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49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2" authorId="1" shapeId="0" xr:uid="{00000000-0006-0000-49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3" authorId="1" shapeId="0" xr:uid="{00000000-0006-0000-49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4" authorId="1" shapeId="0" xr:uid="{00000000-0006-0000-49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1" authorId="1" shapeId="0" xr:uid="{00000000-0006-0000-49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1" authorId="1" shapeId="0" xr:uid="{00000000-0006-0000-49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" authorId="1" shapeId="0" xr:uid="{00000000-0006-0000-49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7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3" authorId="0" shapeId="0" xr:uid="{00000000-0006-0000-4A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1" shapeId="0" xr:uid="{00000000-0006-0000-4A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" authorId="0" shapeId="0" xr:uid="{00000000-0006-0000-4A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1" shapeId="0" xr:uid="{00000000-0006-0000-4A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5" authorId="0" shapeId="0" xr:uid="{00000000-0006-0000-4A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1" shapeId="0" xr:uid="{00000000-0006-0000-4A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1" shapeId="0" xr:uid="{00000000-0006-0000-4A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4A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4A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4A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4A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4A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4A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4A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4A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4A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4A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4A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4A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4A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4A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4A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3" authorId="1" shapeId="0" xr:uid="{00000000-0006-0000-4A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4A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5" authorId="1" shapeId="0" xr:uid="{00000000-0006-0000-4A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4A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0" authorId="1" shapeId="0" xr:uid="{00000000-0006-0000-4A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" authorId="1" shapeId="0" xr:uid="{00000000-0006-0000-4A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2" authorId="1" shapeId="0" xr:uid="{00000000-0006-0000-4A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3" authorId="1" shapeId="0" xr:uid="{00000000-0006-0000-4A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0" authorId="1" shapeId="0" xr:uid="{00000000-0006-0000-4A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0" authorId="1" shapeId="0" xr:uid="{00000000-0006-0000-4A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" authorId="1" shapeId="0" xr:uid="{00000000-0006-0000-4A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7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  <author>perfil</author>
  </authors>
  <commentList>
    <comment ref="D36" authorId="0" shapeId="0" xr:uid="{00000000-0006-0000-4B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1" shapeId="0" xr:uid="{00000000-0006-0000-4B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7" authorId="0" shapeId="0" xr:uid="{00000000-0006-0000-4B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7" authorId="1" shapeId="0" xr:uid="{00000000-0006-0000-4B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8" authorId="0" shapeId="0" xr:uid="{00000000-0006-0000-4B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8" authorId="1" shapeId="0" xr:uid="{00000000-0006-0000-4B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4B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4B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4B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4B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4B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4B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4B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4B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4B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4B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4B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" authorId="1" shapeId="0" xr:uid="{00000000-0006-0000-4B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2" authorId="1" shapeId="0" xr:uid="{00000000-0006-0000-4B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3" authorId="1" shapeId="0" xr:uid="{00000000-0006-0000-4B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1" shapeId="0" xr:uid="{00000000-0006-0000-4B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4B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6" authorId="1" shapeId="0" xr:uid="{00000000-0006-0000-4B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7" authorId="1" shapeId="0" xr:uid="{00000000-0006-0000-4B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8" authorId="1" shapeId="0" xr:uid="{00000000-0006-0000-4B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9" authorId="1" shapeId="0" xr:uid="{00000000-0006-0000-4B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63" authorId="1" shapeId="0" xr:uid="{00000000-0006-0000-4B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4" authorId="1" shapeId="0" xr:uid="{00000000-0006-0000-4B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5" authorId="1" shapeId="0" xr:uid="{00000000-0006-0000-4B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6" authorId="1" shapeId="0" xr:uid="{00000000-0006-0000-4B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73" authorId="2" shapeId="0" xr:uid="{00000000-0006-0000-4B00-00001F000000}">
      <text>
        <r>
          <rPr>
            <b/>
            <sz val="9"/>
            <color indexed="81"/>
            <rFont val="Tahoma"/>
            <family val="2"/>
          </rPr>
          <t>perfil:</t>
        </r>
        <r>
          <rPr>
            <sz val="9"/>
            <color indexed="81"/>
            <rFont val="Tahoma"/>
            <family val="2"/>
          </rPr>
          <t xml:space="preserve">
SE SIM = 3
SE NÃO = 0</t>
        </r>
      </text>
    </comment>
    <comment ref="B75" authorId="2" shapeId="0" xr:uid="{00000000-0006-0000-4B00-000020000000}">
      <text>
        <r>
          <rPr>
            <b/>
            <sz val="9"/>
            <color indexed="81"/>
            <rFont val="Tahoma"/>
            <family val="2"/>
          </rPr>
          <t>perfil:</t>
        </r>
        <r>
          <rPr>
            <sz val="9"/>
            <color indexed="81"/>
            <rFont val="Tahoma"/>
            <family val="2"/>
          </rPr>
          <t xml:space="preserve">
SE SIM = 4
SE NÃO = 0</t>
        </r>
      </text>
    </comment>
    <comment ref="B79" authorId="1" shapeId="0" xr:uid="{00000000-0006-0000-4B00-000021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9" authorId="1" shapeId="0" xr:uid="{00000000-0006-0000-4B00-000022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3" authorId="1" shapeId="0" xr:uid="{00000000-0006-0000-4B00-000023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7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  <author>perfil</author>
  </authors>
  <commentList>
    <comment ref="D36" authorId="0" shapeId="0" xr:uid="{00000000-0006-0000-4C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1" shapeId="0" xr:uid="{00000000-0006-0000-4C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7" authorId="0" shapeId="0" xr:uid="{00000000-0006-0000-4C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7" authorId="1" shapeId="0" xr:uid="{00000000-0006-0000-4C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8" authorId="0" shapeId="0" xr:uid="{00000000-0006-0000-4C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8" authorId="1" shapeId="0" xr:uid="{00000000-0006-0000-4C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4C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4C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4C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4C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4C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4C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4C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4C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4C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4C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4C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" authorId="1" shapeId="0" xr:uid="{00000000-0006-0000-4C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2" authorId="1" shapeId="0" xr:uid="{00000000-0006-0000-4C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3" authorId="1" shapeId="0" xr:uid="{00000000-0006-0000-4C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1" shapeId="0" xr:uid="{00000000-0006-0000-4C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4C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6" authorId="1" shapeId="0" xr:uid="{00000000-0006-0000-4C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7" authorId="1" shapeId="0" xr:uid="{00000000-0006-0000-4C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8" authorId="1" shapeId="0" xr:uid="{00000000-0006-0000-4C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9" authorId="1" shapeId="0" xr:uid="{00000000-0006-0000-4C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63" authorId="1" shapeId="0" xr:uid="{00000000-0006-0000-4C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4" authorId="1" shapeId="0" xr:uid="{00000000-0006-0000-4C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5" authorId="1" shapeId="0" xr:uid="{00000000-0006-0000-4C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6" authorId="1" shapeId="0" xr:uid="{00000000-0006-0000-4C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73" authorId="2" shapeId="0" xr:uid="{00000000-0006-0000-4C00-00001F000000}">
      <text>
        <r>
          <rPr>
            <b/>
            <sz val="9"/>
            <color indexed="81"/>
            <rFont val="Tahoma"/>
            <family val="2"/>
          </rPr>
          <t>perfil:</t>
        </r>
        <r>
          <rPr>
            <sz val="9"/>
            <color indexed="81"/>
            <rFont val="Tahoma"/>
            <family val="2"/>
          </rPr>
          <t xml:space="preserve">
SE SIM = 3
SE NÃO = 0</t>
        </r>
      </text>
    </comment>
    <comment ref="B75" authorId="2" shapeId="0" xr:uid="{00000000-0006-0000-4C00-000020000000}">
      <text>
        <r>
          <rPr>
            <b/>
            <sz val="9"/>
            <color indexed="81"/>
            <rFont val="Tahoma"/>
            <family val="2"/>
          </rPr>
          <t>perfil:</t>
        </r>
        <r>
          <rPr>
            <sz val="9"/>
            <color indexed="81"/>
            <rFont val="Tahoma"/>
            <family val="2"/>
          </rPr>
          <t xml:space="preserve">
SE SIM = 4
SE NÃO = 0</t>
        </r>
      </text>
    </comment>
    <comment ref="B79" authorId="1" shapeId="0" xr:uid="{00000000-0006-0000-4C00-000021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9" authorId="1" shapeId="0" xr:uid="{00000000-0006-0000-4C00-000022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3" authorId="1" shapeId="0" xr:uid="{00000000-0006-0000-4C00-000023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7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  <author>perfil</author>
  </authors>
  <commentList>
    <comment ref="D36" authorId="0" shapeId="0" xr:uid="{00000000-0006-0000-4D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1" shapeId="0" xr:uid="{00000000-0006-0000-4D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7" authorId="0" shapeId="0" xr:uid="{00000000-0006-0000-4D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7" authorId="1" shapeId="0" xr:uid="{00000000-0006-0000-4D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8" authorId="0" shapeId="0" xr:uid="{00000000-0006-0000-4D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8" authorId="1" shapeId="0" xr:uid="{00000000-0006-0000-4D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4D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4D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4D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4D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4D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4D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4D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4D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4D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4D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4D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" authorId="1" shapeId="0" xr:uid="{00000000-0006-0000-4D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2" authorId="1" shapeId="0" xr:uid="{00000000-0006-0000-4D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3" authorId="1" shapeId="0" xr:uid="{00000000-0006-0000-4D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1" shapeId="0" xr:uid="{00000000-0006-0000-4D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1" shapeId="0" xr:uid="{00000000-0006-0000-4D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6" authorId="1" shapeId="0" xr:uid="{00000000-0006-0000-4D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7" authorId="1" shapeId="0" xr:uid="{00000000-0006-0000-4D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8" authorId="1" shapeId="0" xr:uid="{00000000-0006-0000-4D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9" authorId="1" shapeId="0" xr:uid="{00000000-0006-0000-4D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63" authorId="1" shapeId="0" xr:uid="{00000000-0006-0000-4D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4" authorId="1" shapeId="0" xr:uid="{00000000-0006-0000-4D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5" authorId="1" shapeId="0" xr:uid="{00000000-0006-0000-4D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66" authorId="1" shapeId="0" xr:uid="{00000000-0006-0000-4D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73" authorId="2" shapeId="0" xr:uid="{00000000-0006-0000-4D00-00001F000000}">
      <text>
        <r>
          <rPr>
            <b/>
            <sz val="9"/>
            <color indexed="81"/>
            <rFont val="Tahoma"/>
            <family val="2"/>
          </rPr>
          <t>perfil:</t>
        </r>
        <r>
          <rPr>
            <sz val="9"/>
            <color indexed="81"/>
            <rFont val="Tahoma"/>
            <family val="2"/>
          </rPr>
          <t xml:space="preserve">
SE SIM = 3
SE NÃO = 0</t>
        </r>
      </text>
    </comment>
    <comment ref="B75" authorId="2" shapeId="0" xr:uid="{00000000-0006-0000-4D00-000020000000}">
      <text>
        <r>
          <rPr>
            <b/>
            <sz val="9"/>
            <color indexed="81"/>
            <rFont val="Tahoma"/>
            <family val="2"/>
          </rPr>
          <t>perfil:</t>
        </r>
        <r>
          <rPr>
            <sz val="9"/>
            <color indexed="81"/>
            <rFont val="Tahoma"/>
            <family val="2"/>
          </rPr>
          <t xml:space="preserve">
SE SIM = 4
SE NÃO = 0</t>
        </r>
      </text>
    </comment>
    <comment ref="B79" authorId="1" shapeId="0" xr:uid="{00000000-0006-0000-4D00-000021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9" authorId="1" shapeId="0" xr:uid="{00000000-0006-0000-4D00-000022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3" authorId="1" shapeId="0" xr:uid="{00000000-0006-0000-4D00-000023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7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9" authorId="0" shapeId="0" xr:uid="{00000000-0006-0000-4E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4E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4E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4E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4E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4E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4E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4E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4E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4E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4E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4E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4E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4E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4E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4E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4E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4E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4E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4E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4E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4E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4E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4E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4E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2" authorId="1" shapeId="0" xr:uid="{00000000-0006-0000-4E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6" authorId="1" shapeId="0" xr:uid="{00000000-0006-0000-4E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7" authorId="1" shapeId="0" xr:uid="{00000000-0006-0000-4E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4E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9" authorId="1" shapeId="0" xr:uid="{00000000-0006-0000-4E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6" authorId="1" shapeId="0" xr:uid="{00000000-0006-0000-4E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6" authorId="1" shapeId="0" xr:uid="{00000000-0006-0000-4E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0" authorId="1" shapeId="0" xr:uid="{00000000-0006-0000-4E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2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1" shapeId="0" xr:uid="{00000000-0006-0000-07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1" shapeId="0" xr:uid="{00000000-0006-0000-07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" authorId="0" shapeId="0" xr:uid="{00000000-0006-0000-07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1" shapeId="0" xr:uid="{00000000-0006-0000-07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6" authorId="1" shapeId="0" xr:uid="{00000000-0006-0000-07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1" shapeId="0" xr:uid="{00000000-0006-0000-07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07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07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07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07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07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07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07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07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07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07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07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07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07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07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2" authorId="1" shapeId="0" xr:uid="{00000000-0006-0000-07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07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4" authorId="1" shapeId="0" xr:uid="{00000000-0006-0000-07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07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07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0" authorId="1" shapeId="0" xr:uid="{00000000-0006-0000-07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1" authorId="1" shapeId="0" xr:uid="{00000000-0006-0000-07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2" authorId="1" shapeId="0" xr:uid="{00000000-0006-0000-07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1" shapeId="0" xr:uid="{00000000-0006-0000-07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6" authorId="1" shapeId="0" xr:uid="{00000000-0006-0000-07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8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9" authorId="0" shapeId="0" xr:uid="{00000000-0006-0000-4F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4F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4F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4F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4F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4F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4F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4F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4F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4F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4F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4F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4F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4F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4F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4F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4F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4F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4F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4F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4F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4F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4F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4F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4F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2" authorId="1" shapeId="0" xr:uid="{00000000-0006-0000-4F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6" authorId="1" shapeId="0" xr:uid="{00000000-0006-0000-4F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7" authorId="1" shapeId="0" xr:uid="{00000000-0006-0000-4F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4F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9" authorId="1" shapeId="0" xr:uid="{00000000-0006-0000-4F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6" authorId="1" shapeId="0" xr:uid="{00000000-0006-0000-4F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6" authorId="1" shapeId="0" xr:uid="{00000000-0006-0000-4F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0" authorId="1" shapeId="0" xr:uid="{00000000-0006-0000-4F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8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9" authorId="0" shapeId="0" xr:uid="{00000000-0006-0000-50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1" shapeId="0" xr:uid="{00000000-0006-0000-50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0" authorId="0" shapeId="0" xr:uid="{00000000-0006-0000-50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1" shapeId="0" xr:uid="{00000000-0006-0000-50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50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1" shapeId="0" xr:uid="{00000000-0006-0000-50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50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50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50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50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50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50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50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50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50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50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50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50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50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50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1" shapeId="0" xr:uid="{00000000-0006-0000-50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50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50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50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1" authorId="1" shapeId="0" xr:uid="{00000000-0006-0000-50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2" authorId="1" shapeId="0" xr:uid="{00000000-0006-0000-50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6" authorId="1" shapeId="0" xr:uid="{00000000-0006-0000-50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7" authorId="1" shapeId="0" xr:uid="{00000000-0006-0000-50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8" authorId="1" shapeId="0" xr:uid="{00000000-0006-0000-50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9" authorId="1" shapeId="0" xr:uid="{00000000-0006-0000-50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6" authorId="1" shapeId="0" xr:uid="{00000000-0006-0000-50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6" authorId="1" shapeId="0" xr:uid="{00000000-0006-0000-50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0" authorId="1" shapeId="0" xr:uid="{00000000-0006-0000-50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8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5" authorId="0" shapeId="0" xr:uid="{00000000-0006-0000-51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1" shapeId="0" xr:uid="{00000000-0006-0000-51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6" authorId="0" shapeId="0" xr:uid="{00000000-0006-0000-51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6" authorId="1" shapeId="0" xr:uid="{00000000-0006-0000-51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7" authorId="0" shapeId="0" xr:uid="{00000000-0006-0000-51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1" shapeId="0" xr:uid="{00000000-0006-0000-51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51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51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51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51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51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51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51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51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51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51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51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51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51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51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51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51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5" authorId="1" shapeId="0" xr:uid="{00000000-0006-0000-51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51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7" authorId="1" shapeId="0" xr:uid="{00000000-0006-0000-51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8" authorId="1" shapeId="0" xr:uid="{00000000-0006-0000-51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2" authorId="1" shapeId="0" xr:uid="{00000000-0006-0000-51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3" authorId="1" shapeId="0" xr:uid="{00000000-0006-0000-51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4" authorId="1" shapeId="0" xr:uid="{00000000-0006-0000-51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5" authorId="1" shapeId="0" xr:uid="{00000000-0006-0000-51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2" authorId="1" shapeId="0" xr:uid="{00000000-0006-0000-51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1" shapeId="0" xr:uid="{00000000-0006-0000-51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6" authorId="1" shapeId="0" xr:uid="{00000000-0006-0000-51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8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3" authorId="0" shapeId="0" xr:uid="{00000000-0006-0000-52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1" shapeId="0" xr:uid="{00000000-0006-0000-52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" authorId="0" shapeId="0" xr:uid="{00000000-0006-0000-52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1" shapeId="0" xr:uid="{00000000-0006-0000-52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5" authorId="0" shapeId="0" xr:uid="{00000000-0006-0000-52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1" shapeId="0" xr:uid="{00000000-0006-0000-52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1" shapeId="0" xr:uid="{00000000-0006-0000-52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52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52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52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52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52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52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52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52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52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52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52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52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52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52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52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3" authorId="1" shapeId="0" xr:uid="{00000000-0006-0000-52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52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5" authorId="1" shapeId="0" xr:uid="{00000000-0006-0000-52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6" authorId="1" shapeId="0" xr:uid="{00000000-0006-0000-52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50" authorId="1" shapeId="0" xr:uid="{00000000-0006-0000-52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" authorId="1" shapeId="0" xr:uid="{00000000-0006-0000-52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2" authorId="1" shapeId="0" xr:uid="{00000000-0006-0000-52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3" authorId="1" shapeId="0" xr:uid="{00000000-0006-0000-52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0" authorId="1" shapeId="0" xr:uid="{00000000-0006-0000-52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0" authorId="1" shapeId="0" xr:uid="{00000000-0006-0000-52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" authorId="1" shapeId="0" xr:uid="{00000000-0006-0000-52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8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2" authorId="0" shapeId="0" xr:uid="{00000000-0006-0000-53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1" shapeId="0" xr:uid="{00000000-0006-0000-53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0" shapeId="0" xr:uid="{00000000-0006-0000-53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1" shapeId="0" xr:uid="{00000000-0006-0000-53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" authorId="0" shapeId="0" xr:uid="{00000000-0006-0000-53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1" shapeId="0" xr:uid="{00000000-0006-0000-53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6" authorId="1" shapeId="0" xr:uid="{00000000-0006-0000-53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1" shapeId="0" xr:uid="{00000000-0006-0000-53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53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53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53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53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53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53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53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53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53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53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53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53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53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53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2" authorId="1" shapeId="0" xr:uid="{00000000-0006-0000-53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53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4" authorId="1" shapeId="0" xr:uid="{00000000-0006-0000-53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53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B49" authorId="0" shapeId="0" xr:uid="{00000000-0006-0000-5300-00001B000000}">
      <text>
        <r>
          <rPr>
            <b/>
            <sz val="8"/>
            <color indexed="81"/>
            <rFont val="Tahoma"/>
            <family val="2"/>
          </rPr>
          <t>Pessoa Jurídica</t>
        </r>
        <r>
          <rPr>
            <sz val="8"/>
            <color indexed="81"/>
            <rFont val="Tahoma"/>
            <family val="2"/>
          </rPr>
          <t xml:space="preserve"> = 0
</t>
        </r>
        <r>
          <rPr>
            <b/>
            <sz val="8"/>
            <color indexed="81"/>
            <rFont val="Tahoma"/>
            <family val="2"/>
          </rPr>
          <t>Pessoa Física:</t>
        </r>
        <r>
          <rPr>
            <sz val="8"/>
            <color indexed="81"/>
            <rFont val="Tahoma"/>
            <family val="2"/>
          </rPr>
          <t xml:space="preserve">
Não alfabetizada = 2
Alfabetizada = 0
</t>
        </r>
      </text>
    </comment>
    <comment ref="I49" authorId="1" shapeId="0" xr:uid="{00000000-0006-0000-5300-00001C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50" authorId="0" shapeId="0" xr:uid="{00000000-0006-0000-5300-00001D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5300-00001E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B51" authorId="0" shapeId="0" xr:uid="{00000000-0006-0000-5300-00001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1" authorId="1" shapeId="0" xr:uid="{00000000-0006-0000-5300-000020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B52" authorId="0" shapeId="0" xr:uid="{00000000-0006-0000-5300-000021000000}">
      <text>
        <r>
          <rPr>
            <b/>
            <sz val="8"/>
            <color indexed="81"/>
            <rFont val="Tahoma"/>
            <family val="2"/>
          </rPr>
          <t xml:space="preserve">Não = 0
Sim = 1
</t>
        </r>
      </text>
    </comment>
    <comment ref="I52" authorId="1" shapeId="0" xr:uid="{00000000-0006-0000-5300-000022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59" authorId="1" shapeId="0" xr:uid="{00000000-0006-0000-5300-000023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9" authorId="1" shapeId="0" xr:uid="{00000000-0006-0000-5300-000024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1" shapeId="0" xr:uid="{00000000-0006-0000-5300-000025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8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2" authorId="0" shapeId="0" xr:uid="{00000000-0006-0000-54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1" shapeId="0" xr:uid="{00000000-0006-0000-54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0" shapeId="0" xr:uid="{00000000-0006-0000-54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1" shapeId="0" xr:uid="{00000000-0006-0000-54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" authorId="0" shapeId="0" xr:uid="{00000000-0006-0000-54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1" shapeId="0" xr:uid="{00000000-0006-0000-54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6" authorId="1" shapeId="0" xr:uid="{00000000-0006-0000-54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1" shapeId="0" xr:uid="{00000000-0006-0000-54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54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54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54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54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54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54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54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54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54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54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54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54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54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54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2" authorId="1" shapeId="0" xr:uid="{00000000-0006-0000-54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1" shapeId="0" xr:uid="{00000000-0006-0000-54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4" authorId="1" shapeId="0" xr:uid="{00000000-0006-0000-54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1" shapeId="0" xr:uid="{00000000-0006-0000-54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9" authorId="1" shapeId="0" xr:uid="{00000000-0006-0000-54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54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1" authorId="1" shapeId="0" xr:uid="{00000000-0006-0000-54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2" authorId="1" shapeId="0" xr:uid="{00000000-0006-0000-54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59" authorId="1" shapeId="0" xr:uid="{00000000-0006-0000-54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9" authorId="1" shapeId="0" xr:uid="{00000000-0006-0000-54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1" shapeId="0" xr:uid="{00000000-0006-0000-54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8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1" authorId="0" shapeId="0" xr:uid="{00000000-0006-0000-55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1" authorId="1" shapeId="0" xr:uid="{00000000-0006-0000-55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2" authorId="0" shapeId="0" xr:uid="{00000000-0006-0000-55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1" shapeId="0" xr:uid="{00000000-0006-0000-55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0" shapeId="0" xr:uid="{00000000-0006-0000-55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1" shapeId="0" xr:uid="{00000000-0006-0000-55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5" authorId="1" shapeId="0" xr:uid="{00000000-0006-0000-55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6" authorId="1" shapeId="0" xr:uid="{00000000-0006-0000-55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1" shapeId="0" xr:uid="{00000000-0006-0000-55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55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55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55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55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55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55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55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55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55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55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55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55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55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1" authorId="1" shapeId="0" xr:uid="{00000000-0006-0000-55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55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3" authorId="1" shapeId="0" xr:uid="{00000000-0006-0000-55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5500-00001A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8" authorId="1" shapeId="0" xr:uid="{00000000-0006-0000-5500-00001B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55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0" authorId="1" shapeId="0" xr:uid="{00000000-0006-0000-5500-00001D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1" authorId="1" shapeId="0" xr:uid="{00000000-0006-0000-5500-00001E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58" authorId="1" shapeId="0" xr:uid="{00000000-0006-0000-5500-00001F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8" authorId="1" shapeId="0" xr:uid="{00000000-0006-0000-5500-000020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1" shapeId="0" xr:uid="{00000000-0006-0000-55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Moura</author>
    <author>Moura_</author>
  </authors>
  <commentList>
    <comment ref="D23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1" shapeId="0" xr:uid="{00000000-0006-0000-0800-000002000000}">
      <text>
        <r>
          <rPr>
            <b/>
            <sz val="8"/>
            <color indexed="12"/>
            <rFont val="Tahoma"/>
            <family val="2"/>
          </rPr>
          <t>Baixo:</t>
        </r>
        <r>
          <rPr>
            <b/>
            <sz val="8"/>
            <color indexed="81"/>
            <rFont val="Tahoma"/>
            <family val="2"/>
          </rPr>
          <t xml:space="preserve"> as infrações que coloquem em risco a saúde e/ou a biota e/ou os recursos naturais, mas que não provoquem alterações significativas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4" authorId="0" shapeId="0" xr:uid="{00000000-0006-0000-0800-000003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1" shapeId="0" xr:uid="{00000000-0006-0000-0800-000004000000}">
      <text>
        <r>
          <rPr>
            <b/>
            <sz val="8"/>
            <color indexed="12"/>
            <rFont val="Tahoma"/>
            <family val="2"/>
          </rPr>
          <t>Médio:</t>
        </r>
        <r>
          <rPr>
            <b/>
            <sz val="8"/>
            <color indexed="81"/>
            <rFont val="Tahoma"/>
            <family val="2"/>
          </rPr>
          <t xml:space="preserve"> as infrações que venham causar dano à saúde, e/ou à segurança, e/ou à biota, e/ou ao bem- estar da população e aos recursos naturais, alterando significativamente 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5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>Nenhum = 0
Baixo = 2
Médio = 4
Alto = 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1" shapeId="0" xr:uid="{00000000-0006-0000-0800-000006000000}">
      <text>
        <r>
          <rPr>
            <b/>
            <sz val="8"/>
            <color indexed="12"/>
            <rFont val="Tahoma"/>
            <family val="2"/>
          </rPr>
          <t>Alto:</t>
        </r>
        <r>
          <rPr>
            <b/>
            <sz val="8"/>
            <color indexed="81"/>
            <rFont val="Tahoma"/>
            <family val="2"/>
          </rPr>
          <t xml:space="preserve"> as infrações que venham causar perigo iminente à saúde, e/ou à segurança, e/ou à biota, e/ou ao bem-estar da população, e/ou aos recursos naturais</t>
        </r>
        <r>
          <rPr>
            <b/>
            <u/>
            <sz val="8"/>
            <color indexed="12"/>
            <rFont val="Tahoma"/>
            <family val="2"/>
          </rPr>
          <t xml:space="preserve"> e</t>
        </r>
        <r>
          <rPr>
            <b/>
            <sz val="8"/>
            <color indexed="81"/>
            <rFont val="Tahoma"/>
            <family val="2"/>
          </rPr>
          <t xml:space="preserve"> que causem danos irreparáveis ou de difícil reparação ao meio ambiente ou a saúde pública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1" shapeId="0" xr:uid="{00000000-0006-0000-0800-000007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1" shapeId="0" xr:uid="{00000000-0006-0000-0800-000008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9" authorId="1" shapeId="0" xr:uid="{00000000-0006-0000-0800-000009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0" authorId="1" shapeId="0" xr:uid="{00000000-0006-0000-0800-00000A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1" authorId="1" shapeId="0" xr:uid="{00000000-0006-0000-0800-00000B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1" shapeId="0" xr:uid="{00000000-0006-0000-0800-00000C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1" shapeId="0" xr:uid="{00000000-0006-0000-0800-00000D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1" shapeId="0" xr:uid="{00000000-0006-0000-0800-00000E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1" shapeId="0" xr:uid="{00000000-0006-0000-0800-00000F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6" authorId="1" shapeId="0" xr:uid="{00000000-0006-0000-0800-000010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1" shapeId="0" xr:uid="{00000000-0006-0000-0800-000011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8" authorId="1" shapeId="0" xr:uid="{00000000-0006-0000-0800-000012000000}">
      <text>
        <r>
          <rPr>
            <b/>
            <sz val="8"/>
            <color indexed="81"/>
            <rFont val="Tahoma"/>
            <family val="2"/>
          </rPr>
          <t>Não = 0
Sim = 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1" shapeId="0" xr:uid="{00000000-0006-0000-0800-000013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 xr:uid="{00000000-0006-0000-0800-000014000000}">
      <text>
        <r>
          <rPr>
            <b/>
            <sz val="8"/>
            <color indexed="81"/>
            <rFont val="Tahoma"/>
            <family val="2"/>
          </rPr>
          <t>Não = 0
Sim =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1" shapeId="0" xr:uid="{00000000-0006-0000-0800-000015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1" shapeId="0" xr:uid="{00000000-0006-0000-0800-000016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3" authorId="1" shapeId="0" xr:uid="{00000000-0006-0000-0800-000017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4" authorId="1" shapeId="0" xr:uid="{00000000-0006-0000-0800-000018000000}">
      <text>
        <r>
          <rPr>
            <b/>
            <sz val="8"/>
            <color indexed="81"/>
            <rFont val="Tahoma"/>
            <family val="2"/>
          </rPr>
          <t>Não = 0
Sim =3</t>
        </r>
      </text>
    </comment>
    <comment ref="I45" authorId="1" shapeId="0" xr:uid="{00000000-0006-0000-0800-000019000000}">
      <text>
        <r>
          <rPr>
            <b/>
            <sz val="8"/>
            <color indexed="81"/>
            <rFont val="Tahoma"/>
            <family val="2"/>
          </rPr>
          <t>Não = 0
Sim =2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9" authorId="1" shapeId="0" xr:uid="{00000000-0006-0000-0800-00001A000000}">
      <text>
        <r>
          <rPr>
            <b/>
            <sz val="8"/>
            <color indexed="81"/>
            <rFont val="Tahoma"/>
            <family val="2"/>
          </rPr>
          <t>Pessoa Jurídica = 0
Pessoa Física:
Não alfabetizada = 0,5
Alfabetizada =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" authorId="1" shapeId="0" xr:uid="{00000000-0006-0000-0800-00001B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1" authorId="1" shapeId="0" xr:uid="{00000000-0006-0000-0800-00001C000000}">
      <text>
        <r>
          <rPr>
            <b/>
            <sz val="8"/>
            <color indexed="81"/>
            <rFont val="Tahoma"/>
            <family val="2"/>
          </rPr>
          <t xml:space="preserve">Não = 0
Sim = 0,5
</t>
        </r>
      </text>
    </comment>
    <comment ref="I52" authorId="1" shapeId="0" xr:uid="{00000000-0006-0000-0800-00001D000000}">
      <text>
        <r>
          <rPr>
            <b/>
            <sz val="8"/>
            <color indexed="81"/>
            <rFont val="Tahoma"/>
            <family val="2"/>
          </rPr>
          <t xml:space="preserve">Não = 0
Sim = 0,25
</t>
        </r>
      </text>
    </comment>
    <comment ref="B64" authorId="1" shapeId="0" xr:uid="{00000000-0006-0000-0800-00001E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" authorId="1" shapeId="0" xr:uid="{00000000-0006-0000-0800-00001F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  <comment ref="B68" authorId="1" shapeId="0" xr:uid="{00000000-0006-0000-0800-000020000000}">
      <text>
        <r>
          <rPr>
            <b/>
            <sz val="8"/>
            <color indexed="81"/>
            <rFont val="Tahoma"/>
            <family val="2"/>
          </rPr>
          <t xml:space="preserve">Constitui </t>
        </r>
        <r>
          <rPr>
            <b/>
            <sz val="8"/>
            <color indexed="12"/>
            <rFont val="Tahoma"/>
            <family val="2"/>
          </rPr>
          <t>reincidência</t>
        </r>
        <r>
          <rPr>
            <b/>
            <sz val="8"/>
            <color indexed="81"/>
            <rFont val="Tahoma"/>
            <family val="2"/>
          </rPr>
          <t xml:space="preserve"> a prática de nova infração ambiental cometida pelo mesmo agente no período de cinco anos, classificada como:
</t>
        </r>
        <r>
          <rPr>
            <b/>
            <sz val="8"/>
            <color indexed="12"/>
            <rFont val="Tahoma"/>
            <family val="2"/>
          </rPr>
          <t>I. específica:</t>
        </r>
        <r>
          <rPr>
            <b/>
            <sz val="8"/>
            <color indexed="81"/>
            <rFont val="Tahoma"/>
            <family val="2"/>
          </rPr>
          <t xml:space="preserve"> cometimento de infração da mesma natureza; ou
</t>
        </r>
        <r>
          <rPr>
            <b/>
            <sz val="8"/>
            <color indexed="12"/>
            <rFont val="Tahoma"/>
            <family val="2"/>
          </rPr>
          <t xml:space="preserve">II. genérica: </t>
        </r>
        <r>
          <rPr>
            <b/>
            <sz val="8"/>
            <color indexed="81"/>
            <rFont val="Tahoma"/>
            <family val="2"/>
          </rPr>
          <t xml:space="preserve">o cometimento de infração ambiental de natureza diversa.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8" authorId="1" shapeId="0" xr:uid="{00000000-0006-0000-0800-000021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Genérica: </t>
        </r>
        <r>
          <rPr>
            <b/>
            <sz val="8"/>
            <color indexed="81"/>
            <rFont val="Tahoma"/>
            <family val="2"/>
          </rPr>
          <t xml:space="preserve">2
</t>
        </r>
        <r>
          <rPr>
            <b/>
            <sz val="8"/>
            <color indexed="12"/>
            <rFont val="Tahoma"/>
            <family val="2"/>
          </rPr>
          <t>Específica</t>
        </r>
        <r>
          <rPr>
            <b/>
            <sz val="8"/>
            <color indexed="81"/>
            <rFont val="Tahoma"/>
            <family val="2"/>
          </rPr>
          <t>: 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2" authorId="1" shapeId="0" xr:uid="{00000000-0006-0000-0800-000022000000}">
      <text>
        <r>
          <rPr>
            <b/>
            <sz val="8"/>
            <color indexed="12"/>
            <rFont val="Tahoma"/>
            <family val="2"/>
          </rPr>
          <t>Não:</t>
        </r>
        <r>
          <rPr>
            <b/>
            <sz val="8"/>
            <color indexed="81"/>
            <rFont val="Tahoma"/>
            <family val="2"/>
          </rPr>
          <t xml:space="preserve"> 0
</t>
        </r>
        <r>
          <rPr>
            <b/>
            <sz val="8"/>
            <color indexed="12"/>
            <rFont val="Tahoma"/>
            <family val="2"/>
          </rPr>
          <t xml:space="preserve">Sim: </t>
        </r>
        <r>
          <rPr>
            <b/>
            <sz val="8"/>
            <color indexed="81"/>
            <rFont val="Tahoma"/>
            <family val="2"/>
          </rPr>
          <t>2</t>
        </r>
      </text>
    </comment>
  </commentList>
</comments>
</file>

<file path=xl/sharedStrings.xml><?xml version="1.0" encoding="utf-8"?>
<sst xmlns="http://schemas.openxmlformats.org/spreadsheetml/2006/main" count="6936" uniqueCount="521">
  <si>
    <t>CÁLCULO DA MULTA A SER APLICADA</t>
  </si>
  <si>
    <t>xxxxxxx</t>
  </si>
  <si>
    <t>Escolher o artigo e Grupo, marcar a célula e aperte "CTRL + z"</t>
  </si>
  <si>
    <t>xxxxxxxx</t>
  </si>
  <si>
    <t>xxxxxxxxxx</t>
  </si>
  <si>
    <t>xxxxxxxxxxxxx</t>
  </si>
  <si>
    <t>Artigo</t>
  </si>
  <si>
    <t>Infração</t>
  </si>
  <si>
    <t>Valor</t>
  </si>
  <si>
    <t>Grupo I</t>
  </si>
  <si>
    <t>R$ 11.53</t>
  </si>
  <si>
    <t>Grupo II</t>
  </si>
  <si>
    <t>Grupo III</t>
  </si>
  <si>
    <t>PROPORÇÃO</t>
  </si>
  <si>
    <t>PORTE</t>
  </si>
  <si>
    <t>Mínimo</t>
  </si>
  <si>
    <t>Pequeno</t>
  </si>
  <si>
    <t>Médio</t>
  </si>
  <si>
    <t>Grande</t>
  </si>
  <si>
    <t>Excepcional</t>
  </si>
  <si>
    <t>POTENCIAL</t>
  </si>
  <si>
    <t>Baixo</t>
  </si>
  <si>
    <t xml:space="preserve">Médio </t>
  </si>
  <si>
    <t>Alto</t>
  </si>
  <si>
    <t>TABELA: VALOR (A)</t>
  </si>
  <si>
    <t>Escolher o porte e potencial, marcar a célula e aperte "CTRL + a"</t>
  </si>
  <si>
    <t>xxxxxxxxx</t>
  </si>
  <si>
    <t>xxxxxxxxxxx</t>
  </si>
  <si>
    <t>xxxxxxxxxxxx</t>
  </si>
  <si>
    <t>(A )</t>
  </si>
  <si>
    <t>Valor (A )=</t>
  </si>
  <si>
    <t>Inicio</t>
  </si>
  <si>
    <t>xxxxxx</t>
  </si>
  <si>
    <t>Continue os cálculos colocando os condicionantes/agravantes:</t>
  </si>
  <si>
    <t>AGRAVANTES</t>
  </si>
  <si>
    <t>Riscos à saúde</t>
  </si>
  <si>
    <t>obs</t>
  </si>
  <si>
    <t>Conceitos:</t>
  </si>
  <si>
    <t>Destruição da Flora</t>
  </si>
  <si>
    <t>Impacto ao meio ambiente</t>
  </si>
  <si>
    <t>Mortandade de animais</t>
  </si>
  <si>
    <t>Antecedentes do infrator</t>
  </si>
  <si>
    <t>Sem Licenciamento Ambiental</t>
  </si>
  <si>
    <t>Ter o agente cometido à infração:</t>
  </si>
  <si>
    <t xml:space="preserve">Para obter vantagem pecuniária </t>
  </si>
  <si>
    <t xml:space="preserve">Coagindo outrem para a execução material da infração </t>
  </si>
  <si>
    <t xml:space="preserve">Concorrendo para danos à propriedade alheia </t>
  </si>
  <si>
    <t>Atingindo áreas de unidades de conservação ou áreas sujeitas, por ato do Poder Público, a regime especial de uso.</t>
  </si>
  <si>
    <t xml:space="preserve">Atingindo áreas urbanas ou quaisquer assentamentos humanos </t>
  </si>
  <si>
    <t xml:space="preserve">Em período de defeso à fauna </t>
  </si>
  <si>
    <t>Em domingos ou feriados</t>
  </si>
  <si>
    <t>À noite;</t>
  </si>
  <si>
    <t>Em épocas de seca ou inundações</t>
  </si>
  <si>
    <t>No interior do espaço territorial especialmente protegido</t>
  </si>
  <si>
    <t>Mediante fraude ou abuso de confiança</t>
  </si>
  <si>
    <t>Mediante abuso do direito de licença, permissão ou autorização ambiental.</t>
  </si>
  <si>
    <t>No interesse de pessoa jurídica mantida, total ou parcialmente, por verbas públicas ou beneficiada por incentivos fiscais</t>
  </si>
  <si>
    <t>Atingindo espécies ameaçadas, listadas em relatórios oficiais das autoridades competentes;</t>
  </si>
  <si>
    <t>Facilitada por funcionário público no exercício de suas funções</t>
  </si>
  <si>
    <t>ATENUANTES</t>
  </si>
  <si>
    <t xml:space="preserve">Baixo grau de instrução ou escolaridade do agente </t>
  </si>
  <si>
    <t>Arrependimento, manifestado pela espontânea reparação do dano, ou limitação significativa da degradação ambiental causada.</t>
  </si>
  <si>
    <t>Comunicação prévia pelo agente, do perigo iminente de degradação ambiental</t>
  </si>
  <si>
    <t>Colaboração com os agentes encarregados da vigilância e do controle ambiental.</t>
  </si>
  <si>
    <t>Tabela dos valores mínimos dos Grupos:</t>
  </si>
  <si>
    <r>
      <t xml:space="preserve">Escolher o artigo e Grupo </t>
    </r>
    <r>
      <rPr>
        <b/>
        <sz val="10"/>
        <color indexed="10"/>
        <rFont val="Arial"/>
        <family val="2"/>
      </rPr>
      <t>(mesmo anterior)</t>
    </r>
    <r>
      <rPr>
        <b/>
        <sz val="10"/>
        <rFont val="Arial"/>
        <family val="2"/>
      </rPr>
      <t>, marcar a célula e aperte "CTRL + q"</t>
    </r>
  </si>
  <si>
    <t>Inferior</t>
  </si>
  <si>
    <t>VIG Inferior:</t>
  </si>
  <si>
    <t>Valor de  Soma:</t>
  </si>
  <si>
    <t xml:space="preserve">SUB-TOTAL 1 = </t>
  </si>
  <si>
    <t>Houve reincidencia?</t>
  </si>
  <si>
    <t>Escolha valor</t>
  </si>
  <si>
    <t xml:space="preserve">SUB-TOTAL 2 = </t>
  </si>
  <si>
    <t xml:space="preserve">Ler a Portaria nº 65/2008 quando houver conversão. </t>
  </si>
  <si>
    <t>TOTAL = VALOR MAIS ALTO ENTRE OS SUB-TOTAIS OU O VALOR (A)</t>
  </si>
  <si>
    <t>observado o valor mínimo do artigo</t>
  </si>
  <si>
    <t>Destruição da flora</t>
  </si>
  <si>
    <t>Causando impedimento, constrangimento, dificuldade e/ou embaraço à  fiscalização</t>
  </si>
  <si>
    <t>Tentando se eximir da responsabilidade, atribuindo a causa do dano a outrem</t>
  </si>
  <si>
    <t>Concorrendo para danos à propriedade alheia</t>
  </si>
  <si>
    <t>Atingindo áreas de Unidades de Conservação</t>
  </si>
  <si>
    <t>Atingindo áreas urbanas ou quaisquer assentamentos humanos</t>
  </si>
  <si>
    <t>Em período de defeso à fauna</t>
  </si>
  <si>
    <t>À noite</t>
  </si>
  <si>
    <t>Atingindo área sob proteção legal</t>
  </si>
  <si>
    <t>Atingindo sítios de reprodução de espécies da fauna nativa, ou atingindo suas rotas migratórias</t>
  </si>
  <si>
    <t>Atingindo área de especial interesse cultural ou paisagístico</t>
  </si>
  <si>
    <t>Atingindo fisionomias vegetais especiais do Bioma Pampa (vegetação parque de espinilho, butiazais, matas de pau ferro)</t>
  </si>
  <si>
    <t>Se utilizando da condição de agente público para a prática de infração</t>
  </si>
  <si>
    <t>Baixo grau de compreensão e de escolaridade do infrator</t>
  </si>
  <si>
    <t>Comunicação imediata do infrator às autoridades competentes sobre o perigo iminente de degradação ambiental;</t>
  </si>
  <si>
    <t>VALOR CALCULADO =</t>
  </si>
  <si>
    <t>VALOR MÍNIMO =</t>
  </si>
  <si>
    <t>No interior de UC?</t>
  </si>
  <si>
    <t xml:space="preserve">SUB-TOTAL 3 = </t>
  </si>
  <si>
    <t xml:space="preserve">CÁLCULO DA MULTA A SER APLICADA </t>
  </si>
  <si>
    <t>de manter o livro de registro do acervo faunístico atualizado.</t>
  </si>
  <si>
    <t>Normas Prot. Recurso Hidricos</t>
  </si>
  <si>
    <t>Valor máximo Art. 42</t>
  </si>
  <si>
    <t>em situação de abuso ou maus-tratos:</t>
  </si>
  <si>
    <t xml:space="preserve">por quilo ou fração do produto da pescaria, por unidade, quando se tratar de produto de pesca para o uso ornamental, ou </t>
  </si>
  <si>
    <t>por estimativa do órgão ambiental, quando não passível de mensuração.</t>
  </si>
  <si>
    <t>Valor máximo Art. 45</t>
  </si>
  <si>
    <t>Valor mínimo Art. 45</t>
  </si>
  <si>
    <t xml:space="preserve">ACRÉSCIMO KG OU FRAÇÃO DO PRODUTO DA PESCARIA </t>
  </si>
  <si>
    <t>ACRÉSCIMO POR UNIDADE DE ESPÉCIME PARA USO ORNAMENTAL</t>
  </si>
  <si>
    <t xml:space="preserve">SUB-TOTAL 4 = </t>
  </si>
  <si>
    <t>Art. 46</t>
  </si>
  <si>
    <t>semelhantes, ou de substâncias tóxicas, ou ainda por outro meio proibido pela autoridade competente:</t>
  </si>
  <si>
    <t>por quilo ou por fração do produto da pescaria.</t>
  </si>
  <si>
    <t>Valor máximo Art. 46</t>
  </si>
  <si>
    <t>ACRÉSCIMO KG OU FRAÇÃO DO PRODUTO DA PESCA</t>
  </si>
  <si>
    <t>Art. 47</t>
  </si>
  <si>
    <t>Valor máximo Art. 47</t>
  </si>
  <si>
    <t>Valor mínimo Art. 47</t>
  </si>
  <si>
    <t xml:space="preserve">ACRÉSCIMO KG OU FRAÇÃO DO PRODUTO DA PESCA </t>
  </si>
  <si>
    <t>Art. 48</t>
  </si>
  <si>
    <t xml:space="preserve">exóticas ou não autóctones em águas jurisdicionais brasileiras sem autorização ou licença do órgão competente, ou </t>
  </si>
  <si>
    <t>em desacordo com a obtida:</t>
  </si>
  <si>
    <t xml:space="preserve">por quilo ou por fração do produto da pescaria, ou por espécime, quando se tratar de espécies aquáticas oriundas de </t>
  </si>
  <si>
    <t>produto de pesca para a ornamentação.</t>
  </si>
  <si>
    <t>Valor máximo Art. 48</t>
  </si>
  <si>
    <t>Valor mínimo Art. 48</t>
  </si>
  <si>
    <t>Ocorrido em banhado, áreas úmidas ou em Unidade de Conservação</t>
  </si>
  <si>
    <t xml:space="preserve">SUB-TOTAL 5 = </t>
  </si>
  <si>
    <t>Art. 49</t>
  </si>
  <si>
    <t>ou em desacordo com a obtida:</t>
  </si>
  <si>
    <t>(vinte reais) por quilo ou por espécime do produto.</t>
  </si>
  <si>
    <t>Valor máximo Art. 49</t>
  </si>
  <si>
    <t>Valor mínimo Art. 49</t>
  </si>
  <si>
    <t>ACRÉSCIMO KG OU FRAÇÃO DO PRODUTO DO PRODUTO</t>
  </si>
  <si>
    <t xml:space="preserve">Permanente ou utilizá-las sem autorização do órgão ambiental competente, quando exigível, ou em desacordo </t>
  </si>
  <si>
    <t>com a concedida:</t>
  </si>
  <si>
    <t>Valor máximo Art. 53</t>
  </si>
  <si>
    <t>Valor mínimo Art. 53</t>
  </si>
  <si>
    <t>HECTARE / FRAÇÃO IMPACTADA</t>
  </si>
  <si>
    <t>autorização, pedra, areia, cal ou quaisquer outras formações minerais:</t>
  </si>
  <si>
    <t>fração.</t>
  </si>
  <si>
    <t>demais formas de vegetação, em áreas urbanas ou em qualquer tipo de assentamento humano:</t>
  </si>
  <si>
    <t>UNIDADE</t>
  </si>
  <si>
    <t>resultar em danos à saúde humana, ou que provoquem a mortandade de animais ou a</t>
  </si>
  <si>
    <t>destruição significativa da biodiversidade:</t>
  </si>
  <si>
    <t>TABELA: VALOR (A) - INFRAÇÃO LEVE</t>
  </si>
  <si>
    <r>
      <t>Art. 73.</t>
    </r>
    <r>
      <rPr>
        <sz val="10"/>
        <rFont val="Arial"/>
        <family val="2"/>
      </rPr>
      <t xml:space="preserve"> Incorre nas mesmas multas do art. 72 quem:</t>
    </r>
  </si>
  <si>
    <t>I - tornar uma área, urbana ou rural, imprópria para ocupação humana;</t>
  </si>
  <si>
    <t>II - causar poluição atmosférica que provoque a retirada, ainda que momentânea, dhabitantes das áreas afetadas ou que provoque, de forma recorrente, significativo desconforto respiratório ou olfativo devidamente atestado pelo agente autuante; (Redação Decreto nº 6.686/2008).</t>
  </si>
  <si>
    <t>III - causar poluição hídrica que torne necessária a interrupção do abastecimento público de água de uma comunidade;</t>
  </si>
  <si>
    <t>IV - dificultar ou impedir o uso público das praias pelo lançamento de substâncias, efluentes, carreamento de materiais ou uso indevido dos recursos naturais;</t>
  </si>
  <si>
    <t>V - lançar resíduos sólidos, líquidos ou gasosos ou detritos, óleos ou substâncias oleosas em desacordo com as exigências estabelecidas em leis ou atos normativos;</t>
  </si>
  <si>
    <t>VI - deixar, aquele que tem obrigação, de dar destinação ambientalmente adequada a produtos, subprodutos, embalagens, resíduos ou substâncias quando assim determinar a lei ou ato normativo;</t>
  </si>
  <si>
    <t xml:space="preserve">VII - deixar de adotar, quando assim o exigir a autoridade competente, medidas de precaução ou contenção em caso de risco ou de dano ambiental grave ou irreversível; </t>
  </si>
  <si>
    <t>VIII - provocar o perecimento de espécimes da biodiversidade por intermédio da emissão de efluentes ou do carreamento de materiais;</t>
  </si>
  <si>
    <t>IX - lançar resíduos sólidos ou rejeitos em praias, em oceanos ou em quaisquer recursos hídricos;</t>
  </si>
  <si>
    <t>X - lançar resíduos sólidos ou rejeitos “in natura” a céu aberto, excetuados os resíduos de mineração;</t>
  </si>
  <si>
    <t>XI - queimar resíduos sólidos ou rejeitos a céu aberto ou em recipientes, em instalações e em equipamentos não licenciados para tanto;</t>
  </si>
  <si>
    <t>XII - descumprir obrigação prevista no sistema de logística reversa previsto no art. 33 da Lei Federal n° 12.305, de 2 de agosto de 2010, consoante às responsabilidades específicas estabelecidas para o referido sistema;</t>
  </si>
  <si>
    <t>XIII - deixar de segregar resíduos sólidos na forma estabelecida para a coleta seletiva, quando essa for instituída pelo titular do serviço público de limpeza urbana e manejo de resíduos sólidos, conforme a Lei Federal n° 12.305/2010;</t>
  </si>
  <si>
    <t>XIV - destinar resíduos sólidos urbanos à recuperação energética em desconformidade com o art. 9°, §1°, da Lei Federal n° 12.305/2010, e respectivo regulamento;</t>
  </si>
  <si>
    <t>XV - deixar de manter atualizadas e disponíveis ao órgão municipal competente e outras autoridades informações completas acerca da realização das ações do sistema de logística reversa sobre a sua responsabilidade, prevista na Lei Federal n° 12.305/2010;</t>
  </si>
  <si>
    <t xml:space="preserve">XVI – deixar de manter atualizadas e disponíveis ao órgão municipal competente, ao órgão licenciador do Sistema Estadual de Proteção Ambiental - SISEPRA, e a outras autoridades, informações completas sobre a implementação e a operacionalização do plano de gerenciamento de resíduos </t>
  </si>
  <si>
    <t>XVII - deixar de atender, os que operam com resíduos perigosos, às regras sobre registro, gerenciamento e informação do Cadastro Nacional de Operadores de Resíduos Perigosos, estabelecido no art. 39, § 2º, Lei Federal nº 12.305/2010.</t>
  </si>
  <si>
    <r>
      <t>Parágrafo único</t>
    </r>
    <r>
      <rPr>
        <sz val="10"/>
        <rFont val="Arial"/>
        <family val="2"/>
      </rPr>
      <t>. As multas de que trata este artigo e demais penalidades serão aplicadas após laudo de constatação.</t>
    </r>
  </si>
  <si>
    <t>II - causar poluição atmosférica que provoque a retirada, ainda que momentânea, d</t>
  </si>
  <si>
    <t xml:space="preserve">habitantes das áreas afetadas ou que provoque, de forma recorrente, significativo desconforto </t>
  </si>
  <si>
    <t>respiratório ou olfativo devidamente atestado pelo agente autuante; (Redação Decreto nº 6.686/2008).</t>
  </si>
  <si>
    <t>III - causar poluição hídrica que torne necessária a interrupção do abastecimento público</t>
  </si>
  <si>
    <t>de água de uma comunidade;</t>
  </si>
  <si>
    <t>IV - dificultar ou impedir o uso público das praias pelo lançamento de substâncias,</t>
  </si>
  <si>
    <t>efluentes, carreamento de materiais ou uso indevido dos recursos naturais;</t>
  </si>
  <si>
    <t>V - lançar resíduos sólidos, líquidos ou gasosos ou detritos, óleos ou substâncias</t>
  </si>
  <si>
    <t>oleosas em desacordo com as exigências estabelecidas em leis ou atos normativos;</t>
  </si>
  <si>
    <t>VI - deixar, aquele que tem obrigação, de dar destinação ambientalmente adequada a</t>
  </si>
  <si>
    <t>produtos, subprodutos, embalagens, resíduos ou substâncias quando assim determinar a lei ou</t>
  </si>
  <si>
    <t>ato normativo;</t>
  </si>
  <si>
    <t>VII - deixar de adotar, quando assim o exigir a autoridade competente, medidas de</t>
  </si>
  <si>
    <t>precaução ou contenção em caso de risco ou de dano ambiental grave ou irreversível; e</t>
  </si>
  <si>
    <t xml:space="preserve">VIII - provocar o perecimento de espécimes da biodiversidade por intermédio da emissão de efluentes </t>
  </si>
  <si>
    <t>ou do carreamento de materiais;</t>
  </si>
  <si>
    <t xml:space="preserve">XI - queimar resíduos sólidos ou rejeitos a céu aberto ou em recipientes, em instalações e em </t>
  </si>
  <si>
    <t>equipamentos não licenciados para tanto;</t>
  </si>
  <si>
    <t xml:space="preserve">XII - descumprir obrigação prevista no sistema de logística reversa previsto no art. 33 da Lei Federal </t>
  </si>
  <si>
    <t>n° 12.305, de 2 de agosto de 2010, consoante às responsabilidades específicas estabelecidas para</t>
  </si>
  <si>
    <t>o referido sistema;</t>
  </si>
  <si>
    <t xml:space="preserve">XIII - deixar de segregar resíduos sólidos na forma estabelecida para a coleta seletiva, quando essa for </t>
  </si>
  <si>
    <t xml:space="preserve">instituída pelo titular do serviço público de limpeza urbana e manejo de resíduos sólidos, conforme a </t>
  </si>
  <si>
    <t>Lei Federal n° 12.305/2010;</t>
  </si>
  <si>
    <t xml:space="preserve">XIV - destinar resíduos sólidos urbanos à recuperação energética em desconformidade com o art. 9°, </t>
  </si>
  <si>
    <t>§1°, da Lei Federal n° 12.305/2010, e respectivo regulamento;</t>
  </si>
  <si>
    <t xml:space="preserve">XV - deixar de manter atualizadas e disponíveis ao órgão municipal competente e outras autoridades </t>
  </si>
  <si>
    <t xml:space="preserve">informações completas acerca da realização das ações do sistema de logística reversa sobre a sua </t>
  </si>
  <si>
    <t>responsabilidade, prevista na Lei Federal n° 12.305/2010;</t>
  </si>
  <si>
    <t xml:space="preserve">XVI – deixar de manter atualizadas e disponíveis ao órgão municipal competente, ao órgão licenciador </t>
  </si>
  <si>
    <t>do Sistema Estadual de Proteção Ambiental - SISEPRA, e a outras autoridades, informações</t>
  </si>
  <si>
    <t>completas sobre a implementação e a operacionalização do plano de gerenciamento de resíduos</t>
  </si>
  <si>
    <t>sólidos sob a sua responsabilidade, prevista na Lei Federal n° 12.305/2010; e</t>
  </si>
  <si>
    <t xml:space="preserve">XVII - deixar de atender, os que operam com resíduos perigosos, às regras sobre registro, </t>
  </si>
  <si>
    <t xml:space="preserve">gerenciamento e informação do Cadastro Nacional de Operadores de Resíduos Perigosos, </t>
  </si>
  <si>
    <t>estabelecido no art. 39, § 2º, Lei Federal nº 12.305/2010.</t>
  </si>
  <si>
    <r>
      <t>Parágrafo único</t>
    </r>
    <r>
      <rPr>
        <sz val="10"/>
        <rFont val="Arial"/>
        <family val="2"/>
      </rPr>
      <t>. As multas de que trata este artigo e demais penalidades serão</t>
    </r>
  </si>
  <si>
    <t>aplicadas após laudo de constatação.</t>
  </si>
  <si>
    <t>CÁLCULO DA MULTA A SER APLICADA - art. 73 - GRUPO III</t>
  </si>
  <si>
    <t>Art. 74</t>
  </si>
  <si>
    <t>da autoridade ambiental competente ou em desacordo com a obtida:</t>
  </si>
  <si>
    <t>HECTARE OU FRAÇÃO IMPACTADA</t>
  </si>
  <si>
    <t>CÁLCULO DA MULTA A SER APLICADA - art. 75 - GRUPO I</t>
  </si>
  <si>
    <t>transportar, armazenar, guardar, ter em depósito ou usar produto ou substância tóxica,</t>
  </si>
  <si>
    <t>perigosa ou nociva à saúde humana ou ao meio ambiente, em desacordo com as exigências</t>
  </si>
  <si>
    <t>estabelecidas em leis ou em seus regulamentos:</t>
  </si>
  <si>
    <t>§ 1o Incorre nas mesmas penas quem abandona os produtos ou substâncias referidas</t>
  </si>
  <si>
    <t>no caput, descarta de forma irregular ou os utiliza em desacordo com as normas de</t>
  </si>
  <si>
    <t>segurança.</t>
  </si>
  <si>
    <t>§ 2o Se o produto ou a substância for nuclear ou radioativa, a multa é aumentada ao</t>
  </si>
  <si>
    <t>quíntuplo.</t>
  </si>
  <si>
    <t>Produto Nuclear ou Radiotivo</t>
  </si>
  <si>
    <t>CÁLCULO DA MULTA A SER APLICADA - art. 75 - GRUPO II</t>
  </si>
  <si>
    <t>CÁLCULO DA MULTA A SER APLICADA - art. 75 - GRUPO III</t>
  </si>
  <si>
    <t>CÁLCULO DA MULTA A SER APLICADA - art. 76 - GRUPO I</t>
  </si>
  <si>
    <t xml:space="preserve">ao atendimento dos limites vigentes de emissão de poluentes atmosféricos e de ruído, </t>
  </si>
  <si>
    <t>durante os prazos e as quilometragens previstos na legislação:</t>
  </si>
  <si>
    <t xml:space="preserve"> </t>
  </si>
  <si>
    <t>CÁLCULO DA MULTA A SER APLICADA - art. 76 - GRUPO II</t>
  </si>
  <si>
    <t xml:space="preserve">atividades, obras ou serviços utilizadores de recursos ambientais, considerados efetiva ou </t>
  </si>
  <si>
    <t xml:space="preserve">potencialmente poluidores, sem licença ou autorização dos órgãos ambientais competentes, </t>
  </si>
  <si>
    <t xml:space="preserve">em desacordo com a licença obtida ou contrariando as normas legais e regulamentos </t>
  </si>
  <si>
    <t>pertinentes: (Redação dada pelo Decreto nº 6.686, de 2008).</t>
  </si>
  <si>
    <t>Parágrafo único.  Incorre nas mesmas multas quem</t>
  </si>
  <si>
    <t>deixar de atender a condicionantes estabelecidas na licença ambiental. </t>
  </si>
  <si>
    <t>aos ecossistemas:</t>
  </si>
  <si>
    <t>ambientais previstos na legislação:</t>
  </si>
  <si>
    <t>Valor máximo Art. 79</t>
  </si>
  <si>
    <t>Valor mínimo Art. 79</t>
  </si>
  <si>
    <t>CÁLCULO DA MULTA A SER APLICADA - art. 80 - GRUPO I</t>
  </si>
  <si>
    <t>de Veículos ou Motor – LCVM, expedida pela autoridade competente:</t>
  </si>
  <si>
    <t>de todas as unidades de veículo ou de motor que sofrerem alterações.</t>
  </si>
  <si>
    <t>CÁLCULO DA MULTA A SER APLICADA - art. 80 - GRUPO II</t>
  </si>
  <si>
    <t>CÁLCULO DA MULTA A SER APLICADA - art. 80 - GRUPO III</t>
  </si>
  <si>
    <t>CÁLCULO DA MULTA A SER APLICADA - art. 82 - GRUPO I</t>
  </si>
  <si>
    <t>que provoque alterações nos limites e nas exigências ambientais previstas na legislação:</t>
  </si>
  <si>
    <t>da irregularidade.</t>
  </si>
  <si>
    <t>UNIDADES DE VEÍCULOS</t>
  </si>
  <si>
    <t>CÁLCULO DA MULTA A SER APLICADA - art. 82 - GRUPO II</t>
  </si>
  <si>
    <t>CÁLCULO DA MULTA A SER APLICADA - art. 82 - GRUPO III</t>
  </si>
  <si>
    <t xml:space="preserve">características possam causar dano ao meio ambiente, à saúde pública, à saúde animal e </t>
  </si>
  <si>
    <t>vegetal, ainda que para o tratamento, reforma, reutilização ou recuperação:</t>
  </si>
  <si>
    <t>Art. 84</t>
  </si>
  <si>
    <t>I - bem especialmente protegido por lei, por ato administrativo ou por decisão judicial; e</t>
  </si>
  <si>
    <t>II - arquivo, registro, museu, biblioteca, pinacoteca, instalação científica ou similar protegido por lei, por ato</t>
  </si>
  <si>
    <t>administrativo ou por decisão judicial:</t>
  </si>
  <si>
    <t xml:space="preserve">ou por decisão judicial, em razão de seu valor paisagístico, ecológico, turístico, artístico, histórico, cultural, religioso, </t>
  </si>
  <si>
    <t>arqueológico, etnográfico ou monumental, sem autorização da autoridade competente ou em desacordo com a concedida:</t>
  </si>
  <si>
    <t>CÁLCULO DA MULTA A SER APLICADA - art. 86 - GRUPO I</t>
  </si>
  <si>
    <t>considerado em razão de seu valor paisagístico, ecológico, artístico, turístico, histórico, cultural,</t>
  </si>
  <si>
    <t>religioso, arqueológico, etnográfico ou monumental, sem autorização da autoridade competente</t>
  </si>
  <si>
    <t>ou em desacordo com a concedida:</t>
  </si>
  <si>
    <t>CÁLCULO DA MULTA A SER APLICADA - art. 86 - GRUPO II</t>
  </si>
  <si>
    <t>CÁLCULO DA MULTA A SER APLICADA - art. 86 - GRUPO III</t>
  </si>
  <si>
    <t>ATO REALIZADO EM MONUMENTO OU COISA TOMBADA</t>
  </si>
  <si>
    <t>fiscalização ambiental:</t>
  </si>
  <si>
    <r>
      <t xml:space="preserve">Art. 90. </t>
    </r>
    <r>
      <rPr>
        <sz val="10"/>
        <rFont val="Arial"/>
        <family val="2"/>
      </rPr>
      <t xml:space="preserve">Obstar ou dificultar a ação do órgão ambiental, ou de terceiro por ele encarregado, na coleta de dados para a </t>
    </r>
  </si>
  <si>
    <t>execução de georreferenciamento de imóveis rurais para fins de fiscalização:</t>
  </si>
  <si>
    <t>HECTARE DO IMÓVEL</t>
  </si>
  <si>
    <t xml:space="preserve">notificado pela autoridade ambiental competente no prazo concedido, visando à regularização, </t>
  </si>
  <si>
    <t>correção ou adoção de medidas de controle para cessar a degradação ambiental:</t>
  </si>
  <si>
    <t>CÁLCULO DA MULTA A SER APLICADA - art. 93 - GRUPO I</t>
  </si>
  <si>
    <t>legislação ou, quando aplicável, naquele determinado pela autoridade ambiental:</t>
  </si>
  <si>
    <t>parcialmente falso, enganoso ou omisso, seja nos sistemas oficiais de controle, seja no</t>
  </si>
  <si>
    <t>licenciamento, na concessão florestal ou em qualquer outro procedimento administrativo</t>
  </si>
  <si>
    <t>ambiental:</t>
  </si>
  <si>
    <t>CÁLCULO DA MULTA A SER APLICADA - art. 95 - GRUPO I</t>
  </si>
  <si>
    <t>prazo exigidos pela autoridade ambiental:</t>
  </si>
  <si>
    <t>CÁLCULO DA MULTA A SER APLICADA - art. 95 - GRUPO II</t>
  </si>
  <si>
    <t>CÁLCULO DA MULTA A SER APLICADA - art. 95 - GRUPO III</t>
  </si>
  <si>
    <t xml:space="preserve">§ 1º Excetuam-se do disposto neste artigo as Áreas de Proteção Ambiental, as Florestas Nacionais, as Reservas </t>
  </si>
  <si>
    <t xml:space="preserve">Extrativistas e as Reservas de Desenvolvimento Sustentável, bem como os animais e as plantas necessários à </t>
  </si>
  <si>
    <t xml:space="preserve">administração e às atividades das demais categorias de unidades de conservação, de acordo com o que se dispuser </t>
  </si>
  <si>
    <t>em regulamento e no Plano de Manejo.</t>
  </si>
  <si>
    <t>§ 2º Nas áreas particulares localizadas em Refúgios de Vida Silvestre, Monumentos Naturais e Reservas Particulares</t>
  </si>
  <si>
    <t xml:space="preserve"> do Patrimônio Natural podem ser criados animais domésticos e cultivadas plantas considerados compatíveis com </t>
  </si>
  <si>
    <t>as finalidades da unidade, de acordo com o que dispuser o seu Plano de Manejo.</t>
  </si>
  <si>
    <t>CÁLCULO DA MULTA A SER APLICADA - art. 97 - GRUPO I</t>
  </si>
  <si>
    <t xml:space="preserve">potencialmente causadoras de degradação ambiental nas áreas delimitadas para a realização </t>
  </si>
  <si>
    <t>de estudos com vistas à criação de unidade de conservação:</t>
  </si>
  <si>
    <t>CÁLCULO DA MULTA A SER APLICADA - art. 97 - GRUPO II</t>
  </si>
  <si>
    <t>CÁLCULO DA MULTA A SER APLICADA - art. 97 - GRUPO III</t>
  </si>
  <si>
    <t>a devida autorização, quando exigível:</t>
  </si>
  <si>
    <t xml:space="preserve">§ 1º A multa será aplicada em dobro caso as atividades de pesquisa coloquem em risco demográfico as espécies </t>
  </si>
  <si>
    <t>integrantes dos ecossistemas protegidos.</t>
  </si>
  <si>
    <t xml:space="preserve">§ 2º Excetuam-se do disposto neste artigo as Áreas de Proteção Ambiental e Reservas Particulares do Patrimônio </t>
  </si>
  <si>
    <t>Natural, quando as atividades de pesquisa científica não envolverem a coleta de material biológico.</t>
  </si>
  <si>
    <t>HÁ RISCO DEMOGRÁFICO AS ESPÉCIMES DA UC?</t>
  </si>
  <si>
    <t xml:space="preserve">de recursos naturais, biológicos, cênicos ou culturais em unidade de conservação sem autorização ou permissão do </t>
  </si>
  <si>
    <t>órgão gestor ou em desacordo com a obtida, quando essa for exigível:</t>
  </si>
  <si>
    <t xml:space="preserve">Parágrafo único. Excetuam-se do disposto neste artigo as Áreas de Proteção Ambiental e Reservas Particulares </t>
  </si>
  <si>
    <t>do Patrimônio Natural.</t>
  </si>
  <si>
    <t>em desacordo com a recebida:</t>
  </si>
  <si>
    <t xml:space="preserve">Parágrafo único. Excetuam-se do disposto neste artigo as Áreas de Proteção Ambiental e Reservas Particulares do </t>
  </si>
  <si>
    <t>Patrimônio Natural.</t>
  </si>
  <si>
    <t>Valor máximo Art. 100</t>
  </si>
  <si>
    <t>Valor mínimo Art. 100</t>
  </si>
  <si>
    <t>CÁLCULO DA MULTA A SER APLICADA - art. 101 - GRUPO I</t>
  </si>
  <si>
    <t xml:space="preserve">Áreas de Proteção Ambiental ou zonas de amortecimento das demais categorias de unidades </t>
  </si>
  <si>
    <t xml:space="preserve">de conservação, em desacordo com o estabelecido em seus respectivos Planos de Manejo, </t>
  </si>
  <si>
    <t>regulamentos ou recomendações da Comissão Técnica Nacional de Biossegurança - CTNBio:</t>
  </si>
  <si>
    <t xml:space="preserve">§ 1º A multa será aumentada ao triplo se o ato ocorrer no interior de Unidade de Conservação </t>
  </si>
  <si>
    <t>de Proteção Integral.</t>
  </si>
  <si>
    <t xml:space="preserve">§ 2º A multa poderá ser aumentada ao quádruplo se o organismo geneticamente modificado, </t>
  </si>
  <si>
    <t xml:space="preserve">liberado ou cultivado irregularmente em unidade de conservação possuir na área ancestral direto </t>
  </si>
  <si>
    <t>ou parente silvestre, ou ainda se representar risco à biodiversidade.</t>
  </si>
  <si>
    <t>EM UC DE PROTEÇÃO INTEGRAL?</t>
  </si>
  <si>
    <t>HÁ NA ÁREA ANCESTRAL DIRETO OU PARENTE SILVESTRE OU REPRESENTA RISCO À BIODIVERSIDADE?</t>
  </si>
  <si>
    <t xml:space="preserve">SUB-TOTAL3 = </t>
  </si>
  <si>
    <t>CÁLCULO DA MULTA A SER APLICADA - art. 101 - GRUPO II</t>
  </si>
  <si>
    <t>CÁLCULO DA MULTA A SER APLICADA - art. 101 - GRUPO III</t>
  </si>
  <si>
    <t>unidade de conservação, seu Plano de Manejo e seus regulamentos:</t>
  </si>
  <si>
    <t>Art. 104</t>
  </si>
  <si>
    <t xml:space="preserve">pesca ou para a exploração de produtos e de subprodutos florestais ou minerais, sem licença da autoridade </t>
  </si>
  <si>
    <t>competente, quando exigível:</t>
  </si>
  <si>
    <t xml:space="preserve">Parágrafo único. Incorre nas mesmas multas quem ingressar em unidade de conservação cuja visitação pública ou </t>
  </si>
  <si>
    <t>permanência sejam vedadas ou em desacordo com a licença da autoridade competente.</t>
  </si>
  <si>
    <t>Valor máximo Art. 104</t>
  </si>
  <si>
    <t>Valor mínimo Art. 104</t>
  </si>
  <si>
    <t>Pena - advertência, com prazo para a regularização.</t>
  </si>
  <si>
    <t xml:space="preserve">Parágrafo único. No caso de não regularização, seja com a outorga, a sua dispensa, a cessação da utilização, </t>
  </si>
  <si>
    <t xml:space="preserve">tamponamento ou outras medidas, conforme indicação da autoridade ambiental pelas normas aplicáveis, incidirá multa </t>
  </si>
  <si>
    <t>Art. 107</t>
  </si>
  <si>
    <t xml:space="preserve">condicionantes da Reserva de Disponibilidade Hídrica, da Autorização Prévia, da Portaria de Outorga ou da Portaria de </t>
  </si>
  <si>
    <t>Dispensa de Outorga.</t>
  </si>
  <si>
    <t>Valor máximo Art. 107</t>
  </si>
  <si>
    <t>Valor mínimo Art. 107</t>
  </si>
  <si>
    <t xml:space="preserve">recursos hídricos superficiais ou subterrâneos que implique alterações no regime, na quantidade ou na qualidade das </t>
  </si>
  <si>
    <t>águas, sem a aprovação dos órgãos ou entidades competentes.</t>
  </si>
  <si>
    <t>Valor máximo Art. 111</t>
  </si>
  <si>
    <t>Valor mínimo Art. 111</t>
  </si>
  <si>
    <t>Pena - multa de 25 (vinte e cinco) UPFs a 150 (cento e cinquenta) UPFs por indivíduo.</t>
  </si>
  <si>
    <t>UPFs</t>
  </si>
  <si>
    <t>Atingindo espécies da flora e da fauna raras, endêmicas, vulneráveis ou em perigo de extinção ou em período defeso</t>
  </si>
  <si>
    <t>Com o emprego de métodos cruéis para o abate ou a captura de animais</t>
  </si>
  <si>
    <t>Ter o agente cometido a infração para obter vantagem pecuniária</t>
  </si>
  <si>
    <t>Art. 42.</t>
  </si>
  <si>
    <r>
      <t xml:space="preserve">Art. 42. </t>
    </r>
    <r>
      <rPr>
        <sz val="10"/>
        <rFont val="Arial"/>
        <family val="2"/>
      </rPr>
      <t>Praticar ato de abuso, de maus-tratos, ferir ou mutilar animais silvestres ou domésticos:</t>
    </r>
  </si>
  <si>
    <t>Valor mínimo Art. 42</t>
  </si>
  <si>
    <r>
      <t>Art. 45.</t>
    </r>
    <r>
      <rPr>
        <sz val="10"/>
        <rFont val="Arial"/>
        <family val="2"/>
      </rPr>
      <t xml:space="preserve"> Deixar, os empreendimentos e as atividades de manejo de fauna silvestre autorizados, </t>
    </r>
  </si>
  <si>
    <t>Pena - multa de 25 (vinte e cinco) UPFs a 250 (duzentos e cinquenta) UPFs.</t>
  </si>
  <si>
    <t>Art. 45.</t>
  </si>
  <si>
    <t>Pena -multa de 10 (dez) UPFs a 500 (quinhentas) UPFs.</t>
  </si>
  <si>
    <r>
      <t>Art. 46.</t>
    </r>
    <r>
      <rPr>
        <sz val="10"/>
        <rFont val="Arial"/>
        <family val="2"/>
      </rPr>
      <t xml:space="preserve"> Deixar de apresentar declaração de estoque e de valores oriundos de comércio de animais silvestres:</t>
    </r>
  </si>
  <si>
    <t>Pena – multa de 250 (duzentos e cinquenta) UPFs a 25.000 (vinte e cinco mil) UPFs.</t>
  </si>
  <si>
    <t>Valor mínimo Art.46</t>
  </si>
  <si>
    <r>
      <t xml:space="preserve">Art. 47. </t>
    </r>
    <r>
      <rPr>
        <sz val="10"/>
        <rFont val="Arial"/>
        <family val="2"/>
      </rPr>
      <t xml:space="preserve">Explorar ou fazer uso comercial de imagem de animal silvestre mantido irregularmente em cativeiro ou </t>
    </r>
  </si>
  <si>
    <t>Pena - multa de 250 (duzentos e cinquenta) UPFs a 25.000 (vinte e cinco mil) UPFs.</t>
  </si>
  <si>
    <r>
      <t xml:space="preserve">Art. 48. </t>
    </r>
    <r>
      <rPr>
        <sz val="10"/>
        <rFont val="Arial"/>
        <family val="2"/>
      </rPr>
      <t>Causar degradação em viveiros, em açudes ou em estação de aquicultura de domínio público:</t>
    </r>
  </si>
  <si>
    <t>órgão competente, ou em desacordo com o obtido:</t>
  </si>
  <si>
    <t>Pena - multa de 35 (trinta e cinco) UPFs a 5.000 (cinco mil) UPFs, com acréscimo de 1 (uma) UPF</t>
  </si>
  <si>
    <r>
      <t xml:space="preserve">Art. 49. </t>
    </r>
    <r>
      <rPr>
        <sz val="10"/>
        <rFont val="Arial"/>
        <family val="2"/>
      </rPr>
      <t>Exercer a pesca sem prévio cadastro, inscrição, autorização, licença, permissão ou registro do</t>
    </r>
  </si>
  <si>
    <t>Pena - multa de 50 (cinquenta) UPFs a 6.000 (seis mil) UPFs, com acréscimo de 3 (três) UPFs</t>
  </si>
  <si>
    <t>Art. 50</t>
  </si>
  <si>
    <t>Valor máximo Art. 50</t>
  </si>
  <si>
    <t>Valor mínimo Art. 50</t>
  </si>
  <si>
    <t>Pena - multa de 150 (cento e cinquenta) UPFs a 2.500 (dois mil e quinhentas) UPFs, com acréscimo de 1 (uma) UPF</t>
  </si>
  <si>
    <t>Art. 51</t>
  </si>
  <si>
    <r>
      <t xml:space="preserve">Art. 51. </t>
    </r>
    <r>
      <rPr>
        <sz val="10"/>
        <rFont val="Arial"/>
        <family val="2"/>
      </rPr>
      <t xml:space="preserve">Importar ou exportar espécies aquáticas em qualquer estágio de desenvolvimento, introduzir espécies nativas, </t>
    </r>
  </si>
  <si>
    <t>Valor máximo Art. 51</t>
  </si>
  <si>
    <t>Valor mínimo Art. 51</t>
  </si>
  <si>
    <r>
      <t xml:space="preserve">Art. 50. </t>
    </r>
    <r>
      <rPr>
        <sz val="10"/>
        <rFont val="Arial"/>
        <family val="2"/>
      </rPr>
      <t>Pescar mediante a utilização de explosivos ou de substâncias que em contato com a água produzam efeitos</t>
    </r>
  </si>
  <si>
    <t>Pena - multa de 25 (vinte e cinco) UPFs a 2.500 (dois mil e quinhentas) UPFs com acréscimo de 1 (uma) UPF</t>
  </si>
  <si>
    <r>
      <t>Art. 52.</t>
    </r>
    <r>
      <rPr>
        <sz val="10"/>
        <rFont val="Arial"/>
        <family val="2"/>
      </rPr>
      <t xml:space="preserve"> Explorar campos naturais de invertebrados aquáticos e de algas sem autorização do órgão ambiental competente </t>
    </r>
  </si>
  <si>
    <t>Valor máximo Art. 52</t>
  </si>
  <si>
    <t>Valor mínimo Art. 52</t>
  </si>
  <si>
    <t>Art. 56</t>
  </si>
  <si>
    <r>
      <t xml:space="preserve">Art. 56. </t>
    </r>
    <r>
      <rPr>
        <sz val="10"/>
        <rFont val="Arial"/>
        <family val="2"/>
      </rPr>
      <t xml:space="preserve">Destruir ou danificar florestas ou demais formas de vegetação nativa em Área de Preservação </t>
    </r>
  </si>
  <si>
    <t>Pena - multa de 250 (duzentos e cinquenta) UPFs a 2.500 (dois mil e quinhentas) UPFs por hectare ou por fração.</t>
  </si>
  <si>
    <t xml:space="preserve">Pena - multa simples de 250 (duzentos e cinquenta) UPFs a 2.500 (dois mil e quinhentas) UPFs por hectare ou por </t>
  </si>
  <si>
    <t>Art. 64</t>
  </si>
  <si>
    <r>
      <t xml:space="preserve">Art. 64. </t>
    </r>
    <r>
      <rPr>
        <sz val="10"/>
        <rFont val="Arial"/>
        <family val="2"/>
      </rPr>
      <t xml:space="preserve">Extrair de florestas de domínio público ou de Áreas de Preservação Permanente, sem prévia </t>
    </r>
  </si>
  <si>
    <t>Valor máximo Art. 64</t>
  </si>
  <si>
    <t>Valor mínimo Art. 64</t>
  </si>
  <si>
    <t>Multa de 50 (cinquenta) UPFs a 500 (quinhentas) UPFs, por unidade.</t>
  </si>
  <si>
    <t>Art. 71</t>
  </si>
  <si>
    <r>
      <t xml:space="preserve">Art. 71. </t>
    </r>
    <r>
      <rPr>
        <sz val="10"/>
        <rFont val="Arial"/>
        <family val="2"/>
      </rPr>
      <t xml:space="preserve">Fabricar, vender, transportar ou soltar balões que possam ameaçar ou provocar incêndios nas florestas e nas </t>
    </r>
  </si>
  <si>
    <t>Valor máximo Art. 71</t>
  </si>
  <si>
    <t>Valor mínimo Art. 71</t>
  </si>
  <si>
    <t>Multa de 250 (duzentas e cinquenta) UPFs a 2.500.000 (dois milhões e quinhentas mil) UPFs.</t>
  </si>
  <si>
    <r>
      <t>Art. 75.</t>
    </r>
    <r>
      <rPr>
        <sz val="10"/>
        <rFont val="Arial"/>
        <family val="2"/>
      </rPr>
      <t xml:space="preserve"> Causar poluição de qualquer natureza em níveis tais que resultem ou possam</t>
    </r>
  </si>
  <si>
    <r>
      <t>Art. 76.</t>
    </r>
    <r>
      <rPr>
        <sz val="10"/>
        <rFont val="Arial"/>
        <family val="2"/>
      </rPr>
      <t xml:space="preserve"> Incorre nas mesmas multas do art. 75 quem:</t>
    </r>
  </si>
  <si>
    <t>Art. 76. Incorre nas mesmas multas do art. 75 quem:</t>
  </si>
  <si>
    <t>Pena - multa de 75 (setenta e cinco) UPFs a 150 (cento e cinquenta) UPFs, por hectare ou por fração.</t>
  </si>
  <si>
    <r>
      <t xml:space="preserve">Art. 78. </t>
    </r>
    <r>
      <rPr>
        <sz val="10"/>
        <rFont val="Arial"/>
        <family val="2"/>
      </rPr>
      <t xml:space="preserve">Executar pesquisa, lavra ou extração de minerais sem a devida autorização, permissão, concessão ou licença </t>
    </r>
  </si>
  <si>
    <t>Valor máximo Art. 78</t>
  </si>
  <si>
    <t>Valor mínimo Art. 78</t>
  </si>
  <si>
    <t>Multa de 25 (vinte e cinco) UPFs a 100.000 (cem mil) UPFs.</t>
  </si>
  <si>
    <r>
      <t>Art. 79.</t>
    </r>
    <r>
      <rPr>
        <sz val="10"/>
        <rFont val="Arial"/>
        <family val="2"/>
      </rPr>
      <t xml:space="preserve"> Produzir, processar, embalar, importar, exportar, comercializar, fornecer,</t>
    </r>
  </si>
  <si>
    <t>CÁLCULO DA MULTA A SER APLICADA - art. 79 - GRUPO I</t>
  </si>
  <si>
    <t>CÁLCULO DA MULTA A SER APLICADA - art. 79 - GRUPO II</t>
  </si>
  <si>
    <t>CÁLCULO DA MULTA A SER APLICADA - art. 79 - GRUPO III</t>
  </si>
  <si>
    <t>Pena - multa de 5.000 (cinco mil) UPFs a 50.000 (cinquenta mil) UPFs.</t>
  </si>
  <si>
    <r>
      <rPr>
        <b/>
        <sz val="10"/>
        <color indexed="8"/>
        <rFont val="Arial"/>
        <family val="2"/>
      </rPr>
      <t xml:space="preserve">Art. 80. </t>
    </r>
    <r>
      <rPr>
        <sz val="10"/>
        <color indexed="8"/>
        <rFont val="Arial"/>
        <family val="2"/>
      </rPr>
      <t>Deixar, o fabricante de veículos ou de motores, de cumprir os requisitos de garantia</t>
    </r>
  </si>
  <si>
    <t>Multa de multa de 25 (vinte e cinco) UPFs a 500.000 (quinhentas mil) UPFs.</t>
  </si>
  <si>
    <t xml:space="preserve">Art. 81.  Construir, reformar, ampliar, instalar ou fazer funcionar estabelecimentos, </t>
  </si>
  <si>
    <t>CÁLCULO DA MULTA A SER APLICADA - art. 81 - GRUPO II</t>
  </si>
  <si>
    <t>CÁLCULO DA MULTA A SER APLICADA - art. 81 - GRUPO I</t>
  </si>
  <si>
    <t>CÁLCULO DA MULTA A SER APLICADA - art. 81 - GRUPO III</t>
  </si>
  <si>
    <t>Pena - multa de 250 (duzentos e cinquenta) UPFs a 250.000 (duzentos e cinquenta mil) UPFs.</t>
  </si>
  <si>
    <r>
      <t>Art. 82. </t>
    </r>
    <r>
      <rPr>
        <sz val="10"/>
        <color indexed="8"/>
        <rFont val="Arial"/>
        <family val="2"/>
      </rPr>
      <t xml:space="preserve">Disseminar doença, praga ou espécies que possam causar dano à fauna, à flora ou </t>
    </r>
  </si>
  <si>
    <t>Pena - multa de 50 (cinquenta) UPFs a 500 (quinhentas) UPFs.</t>
  </si>
  <si>
    <t>Art.83</t>
  </si>
  <si>
    <r>
      <t xml:space="preserve">Art. 83. </t>
    </r>
    <r>
      <rPr>
        <sz val="10"/>
        <rFont val="Arial"/>
        <family val="2"/>
      </rPr>
      <t xml:space="preserve">Conduzir, permitir ou autorizar a condução de veículo automotor em desacordo com os limites e exigências </t>
    </r>
  </si>
  <si>
    <t xml:space="preserve">Pena - multa de 50 (cinquenta) UPFs a 500.000 (quinhentas mil) UPFs e correção </t>
  </si>
  <si>
    <t>CÁLCULO DA MULTA A SER APLICADA - art. 84 - GRUPO I</t>
  </si>
  <si>
    <r>
      <t>Art. 84. </t>
    </r>
    <r>
      <rPr>
        <sz val="10"/>
        <color indexed="8"/>
        <rFont val="Arial"/>
        <family val="2"/>
      </rPr>
      <t xml:space="preserve">Importar ou comercializar veículo automotor sem Licença para o Uso da Configuração </t>
    </r>
  </si>
  <si>
    <t>CÁLCULO DA MULTA A SER APLICADA - art. 84 - GRUPO II</t>
  </si>
  <si>
    <t>CÁLCULO DA MULTA A SER APLICADA - art. 84 - GRUPO III</t>
  </si>
  <si>
    <t>Pena - multa de 25 (vinte e cinco) UPFs a 500 (quinhentas) UPFs, por veículo, e correção</t>
  </si>
  <si>
    <r>
      <rPr>
        <b/>
        <sz val="10"/>
        <color indexed="8"/>
        <rFont val="Arial"/>
        <family val="2"/>
      </rPr>
      <t>Art. 86.</t>
    </r>
    <r>
      <rPr>
        <sz val="10"/>
        <color indexed="8"/>
        <rFont val="Arial"/>
        <family val="2"/>
      </rPr>
      <t xml:space="preserve"> Alterar ou promover a conversão de qualquer item em veículos e em motores novos ou usados </t>
    </r>
  </si>
  <si>
    <t>Pena - multa de 25 (vinte e cinco) UPFs a 500.000 (quinhentas mil) UPFs.</t>
  </si>
  <si>
    <t>CÁLCULO DA MULTA A SER APLICADA - art. 87 - GRUPO I</t>
  </si>
  <si>
    <r>
      <rPr>
        <b/>
        <sz val="10"/>
        <color indexed="8"/>
        <rFont val="Arial"/>
        <family val="2"/>
      </rPr>
      <t>Art. 87.</t>
    </r>
    <r>
      <rPr>
        <sz val="10"/>
        <color indexed="8"/>
        <rFont val="Arial"/>
        <family val="2"/>
      </rPr>
      <t xml:space="preserve"> Importar resíduos sólidos perigosos e rejeitos, bem como resíduos sólidos cujas </t>
    </r>
  </si>
  <si>
    <t>CÁLCULO DA MULTA A SER APLICADA - art. 87 - GRUPO II</t>
  </si>
  <si>
    <t>CÁLCULO DA MULTA A SER APLICADA - art. 87 - GRUPO III</t>
  </si>
  <si>
    <t>Pena - multa de 500 (quinhentas) UPFs a 25.000 (vinte e cinco mil) UPFs.</t>
  </si>
  <si>
    <r>
      <t xml:space="preserve">Art. 88. </t>
    </r>
    <r>
      <rPr>
        <sz val="10"/>
        <rFont val="Arial"/>
        <family val="2"/>
      </rPr>
      <t>Destruir, inutilizar ou deteriorar:</t>
    </r>
  </si>
  <si>
    <t>Valor máximo Art. 88</t>
  </si>
  <si>
    <t>Valor mínimo Art. 88</t>
  </si>
  <si>
    <t>Art. 89.</t>
  </si>
  <si>
    <r>
      <t xml:space="preserve">Art. 89. </t>
    </r>
    <r>
      <rPr>
        <sz val="10"/>
        <rFont val="Arial"/>
        <family val="2"/>
      </rPr>
      <t xml:space="preserve">Alterar o aspecto ou a estrutura de edificação ou local especialmente protegido por lei, por ato administrativo </t>
    </r>
  </si>
  <si>
    <t>Valor máximo Art. 89</t>
  </si>
  <si>
    <t>Valor mínimo Art. 89</t>
  </si>
  <si>
    <t>Pena - multa de 500 (quinhentas) UPFs a 10.000 (dez mil) UPFs.</t>
  </si>
  <si>
    <t>Multa de 500 (quinhentas) UPFs a 5.000 (cinco mil) UPFs.</t>
  </si>
  <si>
    <t>CÁLCULO DA MULTA A SER APLICADA - art. 90 - GRUPO I</t>
  </si>
  <si>
    <r>
      <t>Art. 90.</t>
    </r>
    <r>
      <rPr>
        <sz val="10"/>
        <rFont val="Arial"/>
        <family val="2"/>
      </rPr>
      <t xml:space="preserve"> Promover construção em solo não edificável, ou no seu entorno, assim</t>
    </r>
  </si>
  <si>
    <t>CÁLCULO DA MULTA A SER APLICADA - art. 90 - GRUPO II</t>
  </si>
  <si>
    <t>CÁLCULO DA MULTA A SER APLICADA - art. 90 - GRUPO III</t>
  </si>
  <si>
    <t>Pena - multa de 50 (cinquenta) UPFs a 2.500 (dois mil e quinhentas) UPFs.</t>
  </si>
  <si>
    <t>Art. 91</t>
  </si>
  <si>
    <t>Valor máximo Art. 91</t>
  </si>
  <si>
    <t>Valor mínimo Art. 91</t>
  </si>
  <si>
    <r>
      <t xml:space="preserve">Art. 91. </t>
    </r>
    <r>
      <rPr>
        <sz val="10"/>
        <rFont val="Arial"/>
        <family val="2"/>
      </rPr>
      <t>Pichar, grafitar ou por qualquer outro meio conspurcar edificação alheia ou monumento urbano:</t>
    </r>
  </si>
  <si>
    <t>multa de 25 (vinte e cinco) UPFs a 5.000 (cinco mil) UPFs</t>
  </si>
  <si>
    <r>
      <t>Art. 93.</t>
    </r>
    <r>
      <rPr>
        <sz val="10"/>
        <rFont val="Arial"/>
        <family val="2"/>
      </rPr>
      <t xml:space="preserve"> Obstar ou dificultar a ação do Poder Público no exercício de atividades de</t>
    </r>
  </si>
  <si>
    <t>Pena - multa de 5 (cinco) UPFs a 15 (quinze) UPFs por hectare do imóvel.</t>
  </si>
  <si>
    <t>Art. 94</t>
  </si>
  <si>
    <t>Valor máximo Art. 94</t>
  </si>
  <si>
    <t>Valor mínimo Art. 94</t>
  </si>
  <si>
    <r>
      <t xml:space="preserve">Art. 95. </t>
    </r>
    <r>
      <rPr>
        <sz val="10"/>
        <rFont val="Arial"/>
        <family val="2"/>
      </rPr>
      <t>Descumprir embargo ou suspensão de obra ou de atividade e suas respectivas áreas:</t>
    </r>
  </si>
  <si>
    <t>Multa de 500 (quinhentas) UPFs a 50.000 (cinquenta mil) UPFs.</t>
  </si>
  <si>
    <t>Multa de 50 (cinquenta) UPFs a 50.000 (cinquenta mil) UPFs.</t>
  </si>
  <si>
    <t>CÁLCULO DA MULTA A SER APLICADA - art. 96 - GRUPO I</t>
  </si>
  <si>
    <r>
      <t>Art. 96.</t>
    </r>
    <r>
      <rPr>
        <sz val="10"/>
        <color indexed="8"/>
        <rFont val="Arial"/>
        <family val="2"/>
      </rPr>
      <t xml:space="preserve">  Deixar de atender a exigências legais ou regulamentares quando devidamente </t>
    </r>
  </si>
  <si>
    <t>CÁLCULO DA MULTA A SER APLICADA - art. 96 - GRUPO III</t>
  </si>
  <si>
    <t>CÁLCULO DA MULTA A SER APLICADA - art. 96 - GRUPO II</t>
  </si>
  <si>
    <t>Multa e 50 (cinquenta) UPFs a 5.000 (cinco mil) UPFs.</t>
  </si>
  <si>
    <r>
      <t>Art. 97.</t>
    </r>
    <r>
      <rPr>
        <sz val="10"/>
        <rFont val="Arial"/>
        <family val="2"/>
      </rPr>
      <t xml:space="preserve"> Deixar de apresentar relatórios ou informações ambientais nos prazos exigidos pela</t>
    </r>
  </si>
  <si>
    <t>Multa de 75 (setenta e cinco) UPFs a 50.000 (cinquenta mil) UPFs.</t>
  </si>
  <si>
    <t>CÁLCULO DA MULTA A SER APLICADA - art. 98 GRUPO I</t>
  </si>
  <si>
    <r>
      <t>Art. 98.</t>
    </r>
    <r>
      <rPr>
        <sz val="10"/>
        <rFont val="Arial"/>
        <family val="2"/>
      </rPr>
      <t xml:space="preserve"> Elaborar ou apresentar informação, estudo, laudo ou relatório ambiental total ou</t>
    </r>
  </si>
  <si>
    <t>CÁLCULO DA MULTA A SER APLICADA - art. 98 GRUPO II</t>
  </si>
  <si>
    <t>CÁLCULO DA MULTA A SER APLICADA - art. 98 GRUPO III</t>
  </si>
  <si>
    <t>CÁLCULO DA MULTA A SER APLICADA - art. 99 - GRUPO I</t>
  </si>
  <si>
    <r>
      <t>Art. 99.</t>
    </r>
    <r>
      <rPr>
        <sz val="10"/>
        <rFont val="Arial"/>
        <family val="2"/>
      </rPr>
      <t xml:space="preserve"> Deixar de cumprir compensação ambiental determinada por lei, na forma e no</t>
    </r>
  </si>
  <si>
    <t>CÁLCULO DA MULTA A SER APLICADA - art. 99 - GRUPO II</t>
  </si>
  <si>
    <t>Pena - multa de 100 (cem) UPFs a 5.000 (cinco mil) UPFs.</t>
  </si>
  <si>
    <t>Art. 100.</t>
  </si>
  <si>
    <r>
      <t xml:space="preserve">Art. 100. </t>
    </r>
    <r>
      <rPr>
        <sz val="10"/>
        <rFont val="Arial"/>
        <family val="2"/>
      </rPr>
      <t>Introduzir em unidade de conservação espécies alóctones:</t>
    </r>
  </si>
  <si>
    <t>Pena - multa de 75 (setenta e cinco) UPFs a 50.000 (cinquenta mil) UPFs.</t>
  </si>
  <si>
    <r>
      <t xml:space="preserve">Art. 101. </t>
    </r>
    <r>
      <rPr>
        <sz val="10"/>
        <rFont val="Arial"/>
        <family val="2"/>
      </rPr>
      <t xml:space="preserve">Violar as limitações administrativas provisórias impostas às atividades efetiva ou </t>
    </r>
  </si>
  <si>
    <t>Pena - multa de 25 (vinte e cinco) UPFs a 500 (quinhentas) UPFs.</t>
  </si>
  <si>
    <r>
      <t xml:space="preserve">Art. 102. </t>
    </r>
    <r>
      <rPr>
        <sz val="10"/>
        <rFont val="Arial"/>
        <family val="2"/>
      </rPr>
      <t xml:space="preserve">Realizar pesquisa científica, envolvendo ou não coleta de material biológico, em unidade de conservação sem </t>
    </r>
  </si>
  <si>
    <t>Valor máximo Art. 102</t>
  </si>
  <si>
    <t>Valor mínimo Art. 102</t>
  </si>
  <si>
    <t>Pena - multa de 75 (setenta e cinco) UPFs a 5.000 (cinco mil) UPFs.</t>
  </si>
  <si>
    <t>Art. 103</t>
  </si>
  <si>
    <t>Valor máximo Art. 103</t>
  </si>
  <si>
    <t>Valor mínimo Art. 103</t>
  </si>
  <si>
    <r>
      <t xml:space="preserve">Art. 103. </t>
    </r>
    <r>
      <rPr>
        <sz val="10"/>
        <rFont val="Arial"/>
        <family val="2"/>
      </rPr>
      <t xml:space="preserve">Explorar comercialmente produtos ou subprodutos não madeireiros, serviços obtidos ou desenvolvidos a partir </t>
    </r>
  </si>
  <si>
    <t>Art. 102</t>
  </si>
  <si>
    <t>Pena - multa de 250 (duzentos e cinquenta) UPFs a 100.000 (cem mil) UPFs.</t>
  </si>
  <si>
    <r>
      <t xml:space="preserve">Art. 104. </t>
    </r>
    <r>
      <rPr>
        <sz val="10"/>
        <rFont val="Arial"/>
        <family val="2"/>
      </rPr>
      <t xml:space="preserve">Explorar ou fazer uso comercial de imagem de unidade de conservação sem autorização do órgão gestor ou </t>
    </r>
  </si>
  <si>
    <t>CÁLCULO DA MULTA A SER APLICADA - art. 105 - GRUPO I</t>
  </si>
  <si>
    <r>
      <t xml:space="preserve">Art. 105. </t>
    </r>
    <r>
      <rPr>
        <sz val="10"/>
        <rFont val="Arial"/>
        <family val="2"/>
      </rPr>
      <t xml:space="preserve">Realizar liberação planejada ou cultivo de organismos geneticamente modificados em </t>
    </r>
  </si>
  <si>
    <t>CÁLCULO DA MULTA A SER APLICADA - art. 105 - GRUPO II</t>
  </si>
  <si>
    <t>Pena - multa de 25 (vinte e cinco) UPFs a 500 (quinhentas) UPFs</t>
  </si>
  <si>
    <t>CÁLCULO DA MULTA A SER APLICADA - art. 106 - GRUPO I</t>
  </si>
  <si>
    <r>
      <t xml:space="preserve">Art. 106. </t>
    </r>
    <r>
      <rPr>
        <sz val="10"/>
        <rFont val="Arial"/>
        <family val="2"/>
      </rPr>
      <t xml:space="preserve">Realizar quaisquer atividades ou adotar conduta em desacordo com os objetivos da </t>
    </r>
  </si>
  <si>
    <t>CÁLCULO DA MULTA A SER APLICADA - art. 106 - GRUPO II</t>
  </si>
  <si>
    <t>CÁLCULO DA MULTA A SER APLICADA - art. 106 - GRUPO III</t>
  </si>
  <si>
    <r>
      <t xml:space="preserve">Art. 107. </t>
    </r>
    <r>
      <rPr>
        <sz val="10"/>
        <rFont val="Arial"/>
        <family val="2"/>
      </rPr>
      <t xml:space="preserve">Ingressar em unidade de conservação conduzindo substâncias ou instrumentos próprios para a caça, para a </t>
    </r>
  </si>
  <si>
    <t>de 250 (duzentas e cinquenta) UPFs a 2.500 (dois mil quinhentas) UPFs.</t>
  </si>
  <si>
    <t>Art. 109.</t>
  </si>
  <si>
    <t>Valor máximo Art. 109</t>
  </si>
  <si>
    <t>Valor mínimo Art. 109</t>
  </si>
  <si>
    <r>
      <t xml:space="preserve">Art. 109. </t>
    </r>
    <r>
      <rPr>
        <sz val="10"/>
        <rFont val="Arial"/>
        <family val="2"/>
      </rPr>
      <t>Utilizar recursos hídricos, com ou sem derivação, sem a devida outorga de uso ou a sua dispensa.</t>
    </r>
  </si>
  <si>
    <t>Pena - multa no valor de 250 (duzentas e cinquenta) UPFs a 2.500 (dois mil e quinhentas) UPFs.</t>
  </si>
  <si>
    <t>Art. 110</t>
  </si>
  <si>
    <r>
      <t xml:space="preserve">Art. 110. </t>
    </r>
    <r>
      <rPr>
        <sz val="10"/>
        <rFont val="Arial"/>
        <family val="2"/>
      </rPr>
      <t xml:space="preserve">Utilizar recursos hídricos em desacordo com as condições estabelecidas na outorga ou descumprir </t>
    </r>
  </si>
  <si>
    <t>Valor máximo Art. 110</t>
  </si>
  <si>
    <t>Valor mínimo Art. 110</t>
  </si>
  <si>
    <t>Pena - multa no valor de 500 (quinhentas) UPFs a 8.500 (oito mil e quinhentas) UPFs.</t>
  </si>
  <si>
    <t>Art. 111</t>
  </si>
  <si>
    <r>
      <t xml:space="preserve">Art. 111. </t>
    </r>
    <r>
      <rPr>
        <sz val="10"/>
        <rFont val="Arial"/>
        <family val="2"/>
      </rPr>
      <t xml:space="preserve">Iniciar implantação, implantar empreendimentos ou exercer a atividade relacionada com a utilização de </t>
    </r>
  </si>
  <si>
    <t>Pena - multa de 500 (quinhentas) UPFs a 8.500 (oito mil e quinhentas) UPFs.</t>
  </si>
  <si>
    <t>Art. 114</t>
  </si>
  <si>
    <r>
      <t xml:space="preserve">Art. 114. </t>
    </r>
    <r>
      <rPr>
        <sz val="10"/>
        <rFont val="Arial"/>
        <family val="2"/>
      </rPr>
      <t>Fraudar medições de volumes e de qualidade da água ou declarar valores diferentes dos medidos.</t>
    </r>
  </si>
  <si>
    <t>Valor máximo Art. 114</t>
  </si>
  <si>
    <t>Valor mínimo Art. 114</t>
  </si>
  <si>
    <t>Parágrafo único. No caso de ações em desacordo com a licença obtida,</t>
  </si>
  <si>
    <t>a multa terá um acréscimo de dez por
cento para cada item descumprido.</t>
  </si>
  <si>
    <t>NÚMERO DE CONDICIONANTES DESCUMPRIDAS NA LICENÇA</t>
  </si>
  <si>
    <t>Art. 77</t>
  </si>
  <si>
    <t>de coleta seletiva previstos na Lei Federal n° 12.305/2010:</t>
  </si>
  <si>
    <r>
      <t xml:space="preserve">Art. 77. </t>
    </r>
    <r>
      <rPr>
        <sz val="10"/>
        <rFont val="Arial"/>
        <family val="2"/>
      </rPr>
      <t>Descumprir, o consumidor, as respectivas obrigações previstas nos sistemas de logística reversa e</t>
    </r>
    <r>
      <rPr>
        <b/>
        <sz val="10"/>
        <rFont val="Arial"/>
        <family val="2"/>
      </rPr>
      <t xml:space="preserve">
</t>
    </r>
  </si>
  <si>
    <t>Pena - Advertência.</t>
  </si>
  <si>
    <t>§ 1º No caso de reincidência no cometimento da infração prevista no "caput" deste artigo, será aplicada a</t>
  </si>
  <si>
    <t>penalidade de multa no valor de 2,5 (dois vírgula cinco) UPFs a 25 (vinte e cinco) UPFs.</t>
  </si>
  <si>
    <t>Valor máximo Art. 77</t>
  </si>
  <si>
    <t>Valor mínimo Art. 77</t>
  </si>
  <si>
    <t>§ 1º Incorre nas mesmas multas quem deixar de recuperar a área pesquisada ou explorada, nos termos estabelecidos na</t>
  </si>
  <si>
    <t>autorização, na permissão, na licença, na concessão ou na determinação do órgão ambiental competente.</t>
  </si>
  <si>
    <t>acréscimo de dez por cento para cada item descumprido.</t>
  </si>
  <si>
    <t>§ 2º No caso de execução em desacordo com a autorização, permissão, concessão ou licença obtida, a multa terá um</t>
  </si>
  <si>
    <t>NÚMERO DE CONDICIONANTES DESCUMPRIDAS NA LICENÇA/AUTORIZAÇÃO</t>
  </si>
  <si>
    <t>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</si>
</sst>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R$ &quot;#,##0.00_);[Red]\(&quot;R$ &quot;#,##0.00\)"/>
    <numFmt numFmtId="165" formatCode="&quot;R$ &quot;#,##0.00;[Red]&quot;R$ &quot;#,##0.00"/>
    <numFmt numFmtId="166" formatCode="&quot;R$ &quot;#,##0.00"/>
    <numFmt numFmtId="167" formatCode="#,##0;[Red]#,##0"/>
    <numFmt numFmtId="168" formatCode="#,##0.00;[Red]#,##0.00"/>
    <numFmt numFmtId="169" formatCode="&quot;R$&quot;\ #,##0.00"/>
    <numFmt numFmtId="170" formatCode="0.0000"/>
    <numFmt numFmtId="171" formatCode="#,##0.0000"/>
  </numFmts>
  <fonts count="3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b/>
      <sz val="8"/>
      <name val="@Arial Unicode MS"/>
    </font>
    <font>
      <b/>
      <sz val="8"/>
      <name val="@Arial Unicode MS"/>
      <family val="2"/>
    </font>
    <font>
      <sz val="8"/>
      <name val="@Arial Unicode MS"/>
      <family val="2"/>
    </font>
    <font>
      <b/>
      <sz val="8"/>
      <color indexed="12"/>
      <name val="@Arial Unicode MS"/>
      <family val="2"/>
    </font>
    <font>
      <b/>
      <sz val="11"/>
      <name val="@Arial Unicode MS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rebuchet MS"/>
      <family val="2"/>
    </font>
    <font>
      <sz val="10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12"/>
      <name val="Tahoma"/>
      <family val="2"/>
    </font>
    <font>
      <b/>
      <u/>
      <sz val="8"/>
      <color indexed="12"/>
      <name val="Tahoma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8"/>
      <name val="Arial Unicode MS"/>
      <family val="2"/>
    </font>
    <font>
      <b/>
      <sz val="10"/>
      <color indexed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2" borderId="4" xfId="0" applyFill="1" applyBorder="1"/>
    <xf numFmtId="0" fontId="1" fillId="0" borderId="0" xfId="0" applyFont="1"/>
    <xf numFmtId="0" fontId="2" fillId="0" borderId="0" xfId="0" applyFont="1"/>
    <xf numFmtId="0" fontId="2" fillId="2" borderId="5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2" fillId="2" borderId="0" xfId="0" applyFont="1" applyFill="1"/>
    <xf numFmtId="0" fontId="0" fillId="2" borderId="0" xfId="0" applyFill="1"/>
    <xf numFmtId="0" fontId="0" fillId="2" borderId="7" xfId="0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5" fillId="3" borderId="10" xfId="0" applyFont="1" applyFill="1" applyBorder="1" applyAlignment="1">
      <alignment horizontal="center"/>
    </xf>
    <xf numFmtId="0" fontId="5" fillId="0" borderId="10" xfId="0" applyFont="1" applyBorder="1"/>
    <xf numFmtId="0" fontId="6" fillId="0" borderId="10" xfId="0" applyFont="1" applyBorder="1"/>
    <xf numFmtId="0" fontId="6" fillId="3" borderId="10" xfId="0" applyFont="1" applyFill="1" applyBorder="1"/>
    <xf numFmtId="0" fontId="7" fillId="0" borderId="10" xfId="0" applyFont="1" applyBorder="1"/>
    <xf numFmtId="0" fontId="1" fillId="3" borderId="11" xfId="0" applyFont="1" applyFill="1" applyBorder="1"/>
    <xf numFmtId="0" fontId="0" fillId="3" borderId="12" xfId="0" applyFill="1" applyBorder="1"/>
    <xf numFmtId="0" fontId="8" fillId="0" borderId="10" xfId="0" applyFont="1" applyBorder="1" applyAlignment="1">
      <alignment horizontal="center" vertical="top" wrapText="1"/>
    </xf>
    <xf numFmtId="0" fontId="9" fillId="0" borderId="12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0" fillId="0" borderId="0" xfId="0" applyFont="1"/>
    <xf numFmtId="0" fontId="9" fillId="0" borderId="13" xfId="0" applyFont="1" applyBorder="1" applyAlignment="1">
      <alignment vertical="top" wrapText="1"/>
    </xf>
    <xf numFmtId="0" fontId="10" fillId="4" borderId="14" xfId="0" applyFont="1" applyFill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13" fillId="3" borderId="0" xfId="0" applyFont="1" applyFill="1"/>
    <xf numFmtId="0" fontId="14" fillId="3" borderId="0" xfId="0" applyFont="1" applyFill="1"/>
    <xf numFmtId="165" fontId="14" fillId="2" borderId="10" xfId="0" applyNumberFormat="1" applyFont="1" applyFill="1" applyBorder="1"/>
    <xf numFmtId="0" fontId="13" fillId="0" borderId="0" xfId="0" applyFont="1"/>
    <xf numFmtId="165" fontId="14" fillId="0" borderId="0" xfId="0" applyNumberFormat="1" applyFont="1"/>
    <xf numFmtId="0" fontId="12" fillId="0" borderId="0" xfId="0" applyFont="1" applyAlignment="1">
      <alignment vertical="top" wrapText="1"/>
    </xf>
    <xf numFmtId="0" fontId="14" fillId="0" borderId="0" xfId="0" applyFont="1"/>
    <xf numFmtId="0" fontId="14" fillId="0" borderId="0" xfId="0" applyFont="1" applyAlignment="1">
      <alignment vertical="top" wrapText="1"/>
    </xf>
    <xf numFmtId="0" fontId="3" fillId="0" borderId="0" xfId="0" applyFont="1"/>
    <xf numFmtId="0" fontId="4" fillId="3" borderId="0" xfId="0" applyFont="1" applyFill="1"/>
    <xf numFmtId="0" fontId="4" fillId="2" borderId="10" xfId="0" applyFont="1" applyFill="1" applyBorder="1"/>
    <xf numFmtId="0" fontId="3" fillId="5" borderId="10" xfId="0" applyFont="1" applyFill="1" applyBorder="1"/>
    <xf numFmtId="0" fontId="4" fillId="0" borderId="0" xfId="0" applyFont="1"/>
    <xf numFmtId="0" fontId="3" fillId="6" borderId="10" xfId="0" applyFont="1" applyFill="1" applyBorder="1"/>
    <xf numFmtId="0" fontId="15" fillId="0" borderId="0" xfId="0" applyFont="1"/>
    <xf numFmtId="0" fontId="4" fillId="3" borderId="0" xfId="0" applyFont="1" applyFill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0" fillId="3" borderId="0" xfId="0" applyFill="1"/>
    <xf numFmtId="0" fontId="0" fillId="0" borderId="10" xfId="0" applyBorder="1"/>
    <xf numFmtId="0" fontId="16" fillId="2" borderId="10" xfId="0" applyFont="1" applyFill="1" applyBorder="1"/>
    <xf numFmtId="0" fontId="16" fillId="0" borderId="0" xfId="0" applyFont="1"/>
    <xf numFmtId="0" fontId="17" fillId="7" borderId="10" xfId="0" applyFont="1" applyFill="1" applyBorder="1"/>
    <xf numFmtId="165" fontId="17" fillId="2" borderId="10" xfId="0" applyNumberFormat="1" applyFont="1" applyFill="1" applyBorder="1"/>
    <xf numFmtId="0" fontId="18" fillId="0" borderId="0" xfId="0" applyFont="1"/>
    <xf numFmtId="0" fontId="17" fillId="0" borderId="0" xfId="0" applyFont="1"/>
    <xf numFmtId="0" fontId="4" fillId="3" borderId="10" xfId="0" applyFont="1" applyFill="1" applyBorder="1"/>
    <xf numFmtId="3" fontId="4" fillId="2" borderId="10" xfId="0" applyNumberFormat="1" applyFont="1" applyFill="1" applyBorder="1"/>
    <xf numFmtId="166" fontId="3" fillId="0" borderId="0" xfId="0" applyNumberFormat="1" applyFont="1"/>
    <xf numFmtId="167" fontId="4" fillId="0" borderId="0" xfId="0" applyNumberFormat="1" applyFont="1"/>
    <xf numFmtId="166" fontId="4" fillId="0" borderId="0" xfId="0" applyNumberFormat="1" applyFont="1"/>
    <xf numFmtId="0" fontId="3" fillId="7" borderId="10" xfId="0" applyFont="1" applyFill="1" applyBorder="1"/>
    <xf numFmtId="166" fontId="3" fillId="2" borderId="10" xfId="0" applyNumberFormat="1" applyFont="1" applyFill="1" applyBorder="1"/>
    <xf numFmtId="0" fontId="3" fillId="5" borderId="15" xfId="0" applyFont="1" applyFill="1" applyBorder="1"/>
    <xf numFmtId="0" fontId="3" fillId="5" borderId="16" xfId="0" applyFont="1" applyFill="1" applyBorder="1"/>
    <xf numFmtId="0" fontId="1" fillId="2" borderId="4" xfId="0" applyFont="1" applyFill="1" applyBorder="1"/>
    <xf numFmtId="0" fontId="2" fillId="2" borderId="17" xfId="0" applyFont="1" applyFill="1" applyBorder="1"/>
    <xf numFmtId="0" fontId="1" fillId="2" borderId="18" xfId="0" applyFont="1" applyFill="1" applyBorder="1"/>
    <xf numFmtId="0" fontId="2" fillId="2" borderId="6" xfId="0" applyFont="1" applyFill="1" applyBorder="1"/>
    <xf numFmtId="0" fontId="2" fillId="2" borderId="19" xfId="0" applyFont="1" applyFill="1" applyBorder="1"/>
    <xf numFmtId="0" fontId="2" fillId="2" borderId="7" xfId="0" applyFont="1" applyFill="1" applyBorder="1"/>
    <xf numFmtId="0" fontId="1" fillId="2" borderId="19" xfId="0" applyFont="1" applyFill="1" applyBorder="1"/>
    <xf numFmtId="0" fontId="5" fillId="5" borderId="20" xfId="0" applyFont="1" applyFill="1" applyBorder="1"/>
    <xf numFmtId="0" fontId="4" fillId="2" borderId="4" xfId="0" applyFont="1" applyFill="1" applyBorder="1"/>
    <xf numFmtId="165" fontId="14" fillId="5" borderId="10" xfId="0" applyNumberFormat="1" applyFont="1" applyFill="1" applyBorder="1" applyAlignment="1">
      <alignment horizontal="center"/>
    </xf>
    <xf numFmtId="0" fontId="25" fillId="0" borderId="0" xfId="0" applyFont="1"/>
    <xf numFmtId="0" fontId="24" fillId="0" borderId="0" xfId="0" applyFont="1"/>
    <xf numFmtId="0" fontId="24" fillId="2" borderId="19" xfId="0" applyFont="1" applyFill="1" applyBorder="1"/>
    <xf numFmtId="0" fontId="0" fillId="2" borderId="19" xfId="0" applyFill="1" applyBorder="1"/>
    <xf numFmtId="0" fontId="24" fillId="2" borderId="18" xfId="0" applyFont="1" applyFill="1" applyBorder="1"/>
    <xf numFmtId="0" fontId="0" fillId="2" borderId="8" xfId="0" applyFill="1" applyBorder="1"/>
    <xf numFmtId="0" fontId="27" fillId="2" borderId="18" xfId="0" applyFont="1" applyFill="1" applyBorder="1"/>
    <xf numFmtId="164" fontId="6" fillId="2" borderId="14" xfId="0" applyNumberFormat="1" applyFont="1" applyFill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9" fillId="0" borderId="0" xfId="0" applyFont="1"/>
    <xf numFmtId="0" fontId="26" fillId="0" borderId="0" xfId="0" applyFont="1"/>
    <xf numFmtId="0" fontId="1" fillId="8" borderId="1" xfId="0" applyFont="1" applyFill="1" applyBorder="1"/>
    <xf numFmtId="0" fontId="2" fillId="8" borderId="2" xfId="0" applyFont="1" applyFill="1" applyBorder="1"/>
    <xf numFmtId="0" fontId="0" fillId="8" borderId="2" xfId="0" applyFill="1" applyBorder="1"/>
    <xf numFmtId="0" fontId="0" fillId="8" borderId="3" xfId="0" applyFill="1" applyBorder="1"/>
    <xf numFmtId="164" fontId="6" fillId="8" borderId="3" xfId="0" applyNumberFormat="1" applyFont="1" applyFill="1" applyBorder="1" applyAlignment="1">
      <alignment horizontal="right"/>
    </xf>
    <xf numFmtId="165" fontId="14" fillId="0" borderId="0" xfId="0" applyNumberFormat="1" applyFont="1" applyAlignment="1">
      <alignment horizontal="center"/>
    </xf>
    <xf numFmtId="164" fontId="6" fillId="2" borderId="4" xfId="0" applyNumberFormat="1" applyFont="1" applyFill="1" applyBorder="1" applyAlignment="1">
      <alignment horizontal="right"/>
    </xf>
    <xf numFmtId="0" fontId="13" fillId="8" borderId="2" xfId="0" applyFont="1" applyFill="1" applyBorder="1"/>
    <xf numFmtId="0" fontId="14" fillId="8" borderId="2" xfId="0" applyFont="1" applyFill="1" applyBorder="1"/>
    <xf numFmtId="0" fontId="23" fillId="0" borderId="0" xfId="0" applyFont="1"/>
    <xf numFmtId="0" fontId="4" fillId="9" borderId="4" xfId="0" applyFont="1" applyFill="1" applyBorder="1"/>
    <xf numFmtId="0" fontId="0" fillId="9" borderId="2" xfId="0" applyFill="1" applyBorder="1"/>
    <xf numFmtId="0" fontId="0" fillId="9" borderId="3" xfId="0" applyFill="1" applyBorder="1"/>
    <xf numFmtId="0" fontId="2" fillId="8" borderId="3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165" fontId="14" fillId="5" borderId="22" xfId="0" applyNumberFormat="1" applyFont="1" applyFill="1" applyBorder="1" applyAlignment="1">
      <alignment horizontal="center"/>
    </xf>
    <xf numFmtId="0" fontId="16" fillId="2" borderId="2" xfId="0" applyFont="1" applyFill="1" applyBorder="1"/>
    <xf numFmtId="0" fontId="0" fillId="8" borderId="4" xfId="0" applyFill="1" applyBorder="1"/>
    <xf numFmtId="0" fontId="30" fillId="0" borderId="0" xfId="0" applyFont="1"/>
    <xf numFmtId="0" fontId="5" fillId="0" borderId="10" xfId="0" applyFont="1" applyBorder="1" applyAlignment="1">
      <alignment horizontal="center" vertical="top" wrapText="1"/>
    </xf>
    <xf numFmtId="0" fontId="5" fillId="0" borderId="12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0" xfId="0" applyFont="1"/>
    <xf numFmtId="0" fontId="5" fillId="0" borderId="13" xfId="0" applyFont="1" applyBorder="1" applyAlignment="1">
      <alignment vertical="top" wrapText="1"/>
    </xf>
    <xf numFmtId="0" fontId="6" fillId="4" borderId="14" xfId="0" applyFont="1" applyFill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5" fillId="5" borderId="2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10" fillId="0" borderId="0" xfId="0" applyFont="1" applyAlignment="1">
      <alignment vertical="top" wrapText="1"/>
    </xf>
    <xf numFmtId="4" fontId="11" fillId="0" borderId="0" xfId="0" applyNumberFormat="1" applyFont="1" applyAlignment="1">
      <alignment horizontal="right" vertical="top" wrapText="1"/>
    </xf>
    <xf numFmtId="166" fontId="1" fillId="2" borderId="4" xfId="0" applyNumberFormat="1" applyFont="1" applyFill="1" applyBorder="1"/>
    <xf numFmtId="165" fontId="17" fillId="0" borderId="0" xfId="0" applyNumberFormat="1" applyFont="1"/>
    <xf numFmtId="0" fontId="17" fillId="7" borderId="10" xfId="0" applyFont="1" applyFill="1" applyBorder="1" applyAlignment="1">
      <alignment wrapText="1"/>
    </xf>
    <xf numFmtId="0" fontId="0" fillId="11" borderId="0" xfId="0" applyFill="1"/>
    <xf numFmtId="0" fontId="17" fillId="0" borderId="0" xfId="0" applyFont="1" applyAlignment="1">
      <alignment vertical="center" wrapText="1"/>
    </xf>
    <xf numFmtId="4" fontId="33" fillId="2" borderId="14" xfId="0" applyNumberFormat="1" applyFont="1" applyFill="1" applyBorder="1" applyAlignment="1">
      <alignment horizontal="right" vertical="top" wrapText="1"/>
    </xf>
    <xf numFmtId="0" fontId="28" fillId="0" borderId="10" xfId="0" applyFont="1" applyBorder="1" applyAlignment="1">
      <alignment horizontal="center"/>
    </xf>
    <xf numFmtId="0" fontId="2" fillId="0" borderId="10" xfId="0" applyFont="1" applyBorder="1" applyAlignment="1">
      <alignment vertical="center" wrapText="1"/>
    </xf>
    <xf numFmtId="169" fontId="29" fillId="10" borderId="10" xfId="0" applyNumberFormat="1" applyFont="1" applyFill="1" applyBorder="1" applyAlignment="1">
      <alignment horizontal="right"/>
    </xf>
    <xf numFmtId="0" fontId="29" fillId="0" borderId="0" xfId="0" applyFont="1"/>
    <xf numFmtId="164" fontId="29" fillId="2" borderId="14" xfId="0" applyNumberFormat="1" applyFont="1" applyFill="1" applyBorder="1" applyAlignment="1">
      <alignment horizontal="right"/>
    </xf>
    <xf numFmtId="164" fontId="29" fillId="2" borderId="10" xfId="0" applyNumberFormat="1" applyFont="1" applyFill="1" applyBorder="1" applyAlignment="1">
      <alignment horizontal="right"/>
    </xf>
    <xf numFmtId="0" fontId="0" fillId="0" borderId="10" xfId="0" applyBorder="1" applyAlignment="1">
      <alignment horizontal="center"/>
    </xf>
    <xf numFmtId="4" fontId="9" fillId="0" borderId="14" xfId="0" applyNumberFormat="1" applyFont="1" applyBorder="1" applyAlignment="1">
      <alignment horizontal="right" vertical="top" wrapText="1"/>
    </xf>
    <xf numFmtId="4" fontId="5" fillId="0" borderId="14" xfId="0" applyNumberFormat="1" applyFont="1" applyBorder="1" applyAlignment="1">
      <alignment horizontal="right" vertical="top" wrapText="1"/>
    </xf>
    <xf numFmtId="0" fontId="3" fillId="3" borderId="10" xfId="0" applyFont="1" applyFill="1" applyBorder="1" applyAlignment="1">
      <alignment vertical="center" wrapText="1"/>
    </xf>
    <xf numFmtId="3" fontId="4" fillId="2" borderId="10" xfId="0" applyNumberFormat="1" applyFont="1" applyFill="1" applyBorder="1" applyAlignment="1">
      <alignment vertical="center"/>
    </xf>
    <xf numFmtId="0" fontId="3" fillId="3" borderId="10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11" borderId="0" xfId="0" applyFont="1" applyFill="1"/>
    <xf numFmtId="0" fontId="29" fillId="0" borderId="10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4" fontId="1" fillId="2" borderId="4" xfId="0" applyNumberFormat="1" applyFont="1" applyFill="1" applyBorder="1"/>
    <xf numFmtId="168" fontId="14" fillId="2" borderId="10" xfId="0" applyNumberFormat="1" applyFont="1" applyFill="1" applyBorder="1"/>
    <xf numFmtId="2" fontId="17" fillId="0" borderId="0" xfId="0" applyNumberFormat="1" applyFont="1"/>
    <xf numFmtId="2" fontId="0" fillId="0" borderId="0" xfId="0" applyNumberFormat="1"/>
    <xf numFmtId="2" fontId="3" fillId="2" borderId="10" xfId="0" applyNumberFormat="1" applyFont="1" applyFill="1" applyBorder="1"/>
    <xf numFmtId="2" fontId="3" fillId="0" borderId="0" xfId="0" applyNumberFormat="1" applyFont="1"/>
    <xf numFmtId="2" fontId="4" fillId="3" borderId="10" xfId="0" applyNumberFormat="1" applyFont="1" applyFill="1" applyBorder="1"/>
    <xf numFmtId="0" fontId="17" fillId="0" borderId="0" xfId="0" applyFont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68" fontId="14" fillId="2" borderId="10" xfId="0" applyNumberFormat="1" applyFont="1" applyFill="1" applyBorder="1" applyAlignment="1">
      <alignment horizontal="center"/>
    </xf>
    <xf numFmtId="2" fontId="1" fillId="2" borderId="4" xfId="0" applyNumberFormat="1" applyFont="1" applyFill="1" applyBorder="1"/>
    <xf numFmtId="2" fontId="7" fillId="0" borderId="0" xfId="0" applyNumberFormat="1" applyFont="1"/>
    <xf numFmtId="2" fontId="10" fillId="0" borderId="0" xfId="0" applyNumberFormat="1" applyFont="1"/>
    <xf numFmtId="2" fontId="13" fillId="3" borderId="0" xfId="0" applyNumberFormat="1" applyFont="1" applyFill="1"/>
    <xf numFmtId="2" fontId="14" fillId="3" borderId="0" xfId="0" applyNumberFormat="1" applyFont="1" applyFill="1"/>
    <xf numFmtId="2" fontId="14" fillId="2" borderId="10" xfId="0" applyNumberFormat="1" applyFont="1" applyFill="1" applyBorder="1"/>
    <xf numFmtId="2" fontId="1" fillId="2" borderId="4" xfId="0" applyNumberFormat="1" applyFont="1" applyFill="1" applyBorder="1" applyAlignment="1">
      <alignment horizontal="center"/>
    </xf>
    <xf numFmtId="2" fontId="10" fillId="0" borderId="0" xfId="0" applyNumberFormat="1" applyFont="1" applyAlignment="1">
      <alignment vertical="top" wrapText="1"/>
    </xf>
    <xf numFmtId="2" fontId="11" fillId="0" borderId="0" xfId="0" applyNumberFormat="1" applyFont="1" applyAlignment="1">
      <alignment horizontal="right" vertical="top" wrapText="1"/>
    </xf>
    <xf numFmtId="3" fontId="3" fillId="2" borderId="10" xfId="0" applyNumberFormat="1" applyFont="1" applyFill="1" applyBorder="1" applyAlignment="1">
      <alignment horizontal="center" vertical="center"/>
    </xf>
    <xf numFmtId="0" fontId="1" fillId="11" borderId="18" xfId="0" applyFont="1" applyFill="1" applyBorder="1"/>
    <xf numFmtId="0" fontId="2" fillId="11" borderId="5" xfId="0" applyFont="1" applyFill="1" applyBorder="1"/>
    <xf numFmtId="0" fontId="0" fillId="11" borderId="5" xfId="0" applyFill="1" applyBorder="1"/>
    <xf numFmtId="0" fontId="0" fillId="11" borderId="6" xfId="0" applyFill="1" applyBorder="1"/>
    <xf numFmtId="0" fontId="2" fillId="11" borderId="19" xfId="0" applyFont="1" applyFill="1" applyBorder="1"/>
    <xf numFmtId="0" fontId="0" fillId="11" borderId="7" xfId="0" applyFill="1" applyBorder="1"/>
    <xf numFmtId="0" fontId="1" fillId="11" borderId="19" xfId="0" applyFont="1" applyFill="1" applyBorder="1"/>
    <xf numFmtId="0" fontId="2" fillId="11" borderId="8" xfId="0" applyFont="1" applyFill="1" applyBorder="1"/>
    <xf numFmtId="0" fontId="2" fillId="11" borderId="9" xfId="0" applyFont="1" applyFill="1" applyBorder="1"/>
    <xf numFmtId="0" fontId="0" fillId="11" borderId="9" xfId="0" applyFill="1" applyBorder="1"/>
    <xf numFmtId="0" fontId="0" fillId="11" borderId="17" xfId="0" applyFill="1" applyBorder="1"/>
    <xf numFmtId="4" fontId="33" fillId="2" borderId="10" xfId="0" applyNumberFormat="1" applyFont="1" applyFill="1" applyBorder="1" applyAlignment="1">
      <alignment horizontal="right" vertical="top" wrapText="1"/>
    </xf>
    <xf numFmtId="2" fontId="6" fillId="0" borderId="0" xfId="0" applyNumberFormat="1" applyFont="1"/>
    <xf numFmtId="2" fontId="4" fillId="0" borderId="0" xfId="0" applyNumberFormat="1" applyFont="1"/>
    <xf numFmtId="2" fontId="3" fillId="5" borderId="15" xfId="0" applyNumberFormat="1" applyFont="1" applyFill="1" applyBorder="1"/>
    <xf numFmtId="170" fontId="17" fillId="2" borderId="10" xfId="0" applyNumberFormat="1" applyFont="1" applyFill="1" applyBorder="1"/>
    <xf numFmtId="170" fontId="18" fillId="0" borderId="0" xfId="0" applyNumberFormat="1" applyFont="1"/>
    <xf numFmtId="170" fontId="4" fillId="3" borderId="10" xfId="0" applyNumberFormat="1" applyFont="1" applyFill="1" applyBorder="1"/>
    <xf numFmtId="170" fontId="3" fillId="0" borderId="0" xfId="0" applyNumberFormat="1" applyFont="1"/>
    <xf numFmtId="170" fontId="3" fillId="2" borderId="10" xfId="0" applyNumberFormat="1" applyFont="1" applyFill="1" applyBorder="1"/>
    <xf numFmtId="170" fontId="17" fillId="0" borderId="0" xfId="0" applyNumberFormat="1" applyFont="1"/>
    <xf numFmtId="170" fontId="0" fillId="0" borderId="0" xfId="0" applyNumberFormat="1"/>
    <xf numFmtId="171" fontId="17" fillId="0" borderId="0" xfId="0" applyNumberFormat="1" applyFont="1"/>
    <xf numFmtId="171" fontId="0" fillId="0" borderId="0" xfId="0" applyNumberFormat="1"/>
    <xf numFmtId="171" fontId="17" fillId="2" borderId="10" xfId="0" applyNumberFormat="1" applyFont="1" applyFill="1" applyBorder="1"/>
    <xf numFmtId="171" fontId="18" fillId="0" borderId="0" xfId="0" applyNumberFormat="1" applyFont="1"/>
    <xf numFmtId="171" fontId="4" fillId="3" borderId="10" xfId="0" applyNumberFormat="1" applyFont="1" applyFill="1" applyBorder="1"/>
    <xf numFmtId="171" fontId="3" fillId="0" borderId="0" xfId="0" applyNumberFormat="1" applyFont="1"/>
    <xf numFmtId="171" fontId="3" fillId="2" borderId="10" xfId="0" applyNumberFormat="1" applyFont="1" applyFill="1" applyBorder="1"/>
    <xf numFmtId="170" fontId="4" fillId="0" borderId="0" xfId="0" applyNumberFormat="1" applyFont="1"/>
    <xf numFmtId="170" fontId="17" fillId="2" borderId="10" xfId="0" applyNumberFormat="1" applyFont="1" applyFill="1" applyBorder="1" applyAlignment="1">
      <alignment vertical="center"/>
    </xf>
    <xf numFmtId="170" fontId="4" fillId="3" borderId="10" xfId="0" applyNumberFormat="1" applyFont="1" applyFill="1" applyBorder="1" applyAlignment="1">
      <alignment vertical="center"/>
    </xf>
    <xf numFmtId="170" fontId="17" fillId="11" borderId="10" xfId="0" applyNumberFormat="1" applyFont="1" applyFill="1" applyBorder="1"/>
    <xf numFmtId="170" fontId="17" fillId="11" borderId="10" xfId="0" applyNumberFormat="1" applyFont="1" applyFill="1" applyBorder="1" applyAlignment="1">
      <alignment vertical="center"/>
    </xf>
    <xf numFmtId="170" fontId="17" fillId="2" borderId="10" xfId="0" applyNumberFormat="1" applyFont="1" applyFill="1" applyBorder="1" applyAlignment="1">
      <alignment horizontal="right" vertical="center"/>
    </xf>
    <xf numFmtId="170" fontId="17" fillId="0" borderId="0" xfId="0" applyNumberFormat="1" applyFont="1" applyAlignment="1">
      <alignment horizontal="right" vertical="center"/>
    </xf>
    <xf numFmtId="3" fontId="4" fillId="0" borderId="0" xfId="0" applyNumberFormat="1" applyFont="1"/>
    <xf numFmtId="3" fontId="3" fillId="0" borderId="0" xfId="0" applyNumberFormat="1" applyFont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164" fontId="29" fillId="2" borderId="10" xfId="0" applyNumberFormat="1" applyFont="1" applyFill="1" applyBorder="1" applyAlignment="1">
      <alignment horizontal="right" vertical="center"/>
    </xf>
    <xf numFmtId="0" fontId="29" fillId="0" borderId="21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29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left" wrapText="1"/>
    </xf>
    <xf numFmtId="0" fontId="2" fillId="11" borderId="0" xfId="0" applyFont="1" applyFill="1" applyAlignment="1">
      <alignment horizontal="left" wrapText="1"/>
    </xf>
    <xf numFmtId="0" fontId="2" fillId="11" borderId="7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11" borderId="19" xfId="0" applyFont="1" applyFill="1" applyBorder="1" applyAlignment="1">
      <alignment horizontal="left"/>
    </xf>
    <xf numFmtId="0" fontId="2" fillId="11" borderId="0" xfId="0" applyFont="1" applyFill="1" applyAlignment="1">
      <alignment horizontal="left"/>
    </xf>
    <xf numFmtId="0" fontId="2" fillId="11" borderId="7" xfId="0" applyFont="1" applyFill="1" applyBorder="1" applyAlignment="1">
      <alignment horizontal="left"/>
    </xf>
    <xf numFmtId="0" fontId="24" fillId="11" borderId="19" xfId="0" applyFont="1" applyFill="1" applyBorder="1" applyAlignment="1">
      <alignment horizontal="left" wrapText="1"/>
    </xf>
    <xf numFmtId="0" fontId="24" fillId="11" borderId="0" xfId="0" applyFont="1" applyFill="1" applyAlignment="1">
      <alignment horizontal="left" wrapText="1"/>
    </xf>
    <xf numFmtId="0" fontId="24" fillId="11" borderId="7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3" fillId="3" borderId="2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70" fontId="17" fillId="2" borderId="21" xfId="0" applyNumberFormat="1" applyFont="1" applyFill="1" applyBorder="1" applyAlignment="1">
      <alignment horizontal="right" vertical="center"/>
    </xf>
    <xf numFmtId="170" fontId="17" fillId="2" borderId="13" xfId="0" applyNumberFormat="1" applyFont="1" applyFill="1" applyBorder="1" applyAlignment="1">
      <alignment horizontal="right" vertical="center"/>
    </xf>
    <xf numFmtId="0" fontId="3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4</xdr:row>
      <xdr:rowOff>0</xdr:rowOff>
    </xdr:from>
    <xdr:to>
      <xdr:col>6</xdr:col>
      <xdr:colOff>600075</xdr:colOff>
      <xdr:row>4</xdr:row>
      <xdr:rowOff>0</xdr:rowOff>
    </xdr:to>
    <xdr:sp macro="" textlink="">
      <xdr:nvSpPr>
        <xdr:cNvPr id="51529" name="AutoShape 1">
          <a:extLst>
            <a:ext uri="{FF2B5EF4-FFF2-40B4-BE49-F238E27FC236}">
              <a16:creationId xmlns:a16="http://schemas.microsoft.com/office/drawing/2014/main" id="{00000000-0008-0000-0000-000049C90000}"/>
            </a:ext>
          </a:extLst>
        </xdr:cNvPr>
        <xdr:cNvSpPr>
          <a:spLocks noChangeArrowheads="1"/>
        </xdr:cNvSpPr>
      </xdr:nvSpPr>
      <xdr:spPr bwMode="auto">
        <a:xfrm>
          <a:off x="5019675" y="685800"/>
          <a:ext cx="466725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133350</xdr:colOff>
      <xdr:row>63</xdr:row>
      <xdr:rowOff>28575</xdr:rowOff>
    </xdr:from>
    <xdr:to>
      <xdr:col>6</xdr:col>
      <xdr:colOff>600075</xdr:colOff>
      <xdr:row>63</xdr:row>
      <xdr:rowOff>171450</xdr:rowOff>
    </xdr:to>
    <xdr:sp macro="" textlink="">
      <xdr:nvSpPr>
        <xdr:cNvPr id="51530" name="AutoShape 36">
          <a:extLst>
            <a:ext uri="{FF2B5EF4-FFF2-40B4-BE49-F238E27FC236}">
              <a16:creationId xmlns:a16="http://schemas.microsoft.com/office/drawing/2014/main" id="{00000000-0008-0000-0000-00004AC90000}"/>
            </a:ext>
          </a:extLst>
        </xdr:cNvPr>
        <xdr:cNvSpPr>
          <a:spLocks noChangeArrowheads="1"/>
        </xdr:cNvSpPr>
      </xdr:nvSpPr>
      <xdr:spPr bwMode="auto">
        <a:xfrm>
          <a:off x="5019675" y="145637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17</xdr:row>
      <xdr:rowOff>28575</xdr:rowOff>
    </xdr:from>
    <xdr:to>
      <xdr:col>6</xdr:col>
      <xdr:colOff>504825</xdr:colOff>
      <xdr:row>17</xdr:row>
      <xdr:rowOff>171450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6257925" y="38862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17</xdr:row>
      <xdr:rowOff>28575</xdr:rowOff>
    </xdr:from>
    <xdr:to>
      <xdr:col>6</xdr:col>
      <xdr:colOff>504825</xdr:colOff>
      <xdr:row>17</xdr:row>
      <xdr:rowOff>171450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5114925" y="40100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17</xdr:row>
      <xdr:rowOff>28575</xdr:rowOff>
    </xdr:from>
    <xdr:to>
      <xdr:col>6</xdr:col>
      <xdr:colOff>504825</xdr:colOff>
      <xdr:row>17</xdr:row>
      <xdr:rowOff>171450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5724525" y="38862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17</xdr:row>
      <xdr:rowOff>28575</xdr:rowOff>
    </xdr:from>
    <xdr:to>
      <xdr:col>6</xdr:col>
      <xdr:colOff>504825</xdr:colOff>
      <xdr:row>17</xdr:row>
      <xdr:rowOff>171450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6019800" y="28765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23</xdr:row>
      <xdr:rowOff>47625</xdr:rowOff>
    </xdr:from>
    <xdr:to>
      <xdr:col>7</xdr:col>
      <xdr:colOff>542925</xdr:colOff>
      <xdr:row>23</xdr:row>
      <xdr:rowOff>190500</xdr:rowOff>
    </xdr:to>
    <xdr:sp macro="" textlink="">
      <xdr:nvSpPr>
        <xdr:cNvPr id="13478" name="AutoShape 37">
          <a:extLst>
            <a:ext uri="{FF2B5EF4-FFF2-40B4-BE49-F238E27FC236}">
              <a16:creationId xmlns:a16="http://schemas.microsoft.com/office/drawing/2014/main" id="{00000000-0008-0000-0E00-0000A6340000}"/>
            </a:ext>
          </a:extLst>
        </xdr:cNvPr>
        <xdr:cNvSpPr>
          <a:spLocks noChangeArrowheads="1"/>
        </xdr:cNvSpPr>
      </xdr:nvSpPr>
      <xdr:spPr bwMode="auto">
        <a:xfrm>
          <a:off x="5153025" y="39433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23</xdr:row>
      <xdr:rowOff>47625</xdr:rowOff>
    </xdr:from>
    <xdr:to>
      <xdr:col>7</xdr:col>
      <xdr:colOff>542925</xdr:colOff>
      <xdr:row>23</xdr:row>
      <xdr:rowOff>190500</xdr:rowOff>
    </xdr:to>
    <xdr:sp macro="" textlink="">
      <xdr:nvSpPr>
        <xdr:cNvPr id="4" name="AutoShape 37">
          <a:extLst>
            <a:ext uri="{FF2B5EF4-FFF2-40B4-BE49-F238E27FC236}">
              <a16:creationId xmlns:a16="http://schemas.microsoft.com/office/drawing/2014/main" id="{410A5C94-851A-4D0F-BD9E-5C8B42044DE6}"/>
            </a:ext>
          </a:extLst>
        </xdr:cNvPr>
        <xdr:cNvSpPr>
          <a:spLocks noChangeArrowheads="1"/>
        </xdr:cNvSpPr>
      </xdr:nvSpPr>
      <xdr:spPr bwMode="auto">
        <a:xfrm>
          <a:off x="6210300" y="39433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23</xdr:row>
      <xdr:rowOff>47625</xdr:rowOff>
    </xdr:from>
    <xdr:to>
      <xdr:col>7</xdr:col>
      <xdr:colOff>542925</xdr:colOff>
      <xdr:row>23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A0FAF0F5-EBAD-4228-9D50-3063BA21E2E5}"/>
            </a:ext>
          </a:extLst>
        </xdr:cNvPr>
        <xdr:cNvSpPr>
          <a:spLocks noChangeArrowheads="1"/>
        </xdr:cNvSpPr>
      </xdr:nvSpPr>
      <xdr:spPr bwMode="auto">
        <a:xfrm>
          <a:off x="5810250" y="38195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50</xdr:row>
      <xdr:rowOff>47625</xdr:rowOff>
    </xdr:from>
    <xdr:to>
      <xdr:col>7</xdr:col>
      <xdr:colOff>542925</xdr:colOff>
      <xdr:row>50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28EAB01A-0B9D-4FE7-9EE9-8C58179ECE66}"/>
            </a:ext>
          </a:extLst>
        </xdr:cNvPr>
        <xdr:cNvSpPr>
          <a:spLocks noChangeArrowheads="1"/>
        </xdr:cNvSpPr>
      </xdr:nvSpPr>
      <xdr:spPr bwMode="auto">
        <a:xfrm>
          <a:off x="6657975" y="38195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62</xdr:row>
      <xdr:rowOff>47625</xdr:rowOff>
    </xdr:from>
    <xdr:to>
      <xdr:col>7</xdr:col>
      <xdr:colOff>542925</xdr:colOff>
      <xdr:row>62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EF8793DA-8BFB-4E5F-81A9-1FEC4DEA0822}"/>
            </a:ext>
          </a:extLst>
        </xdr:cNvPr>
        <xdr:cNvSpPr>
          <a:spLocks noChangeArrowheads="1"/>
        </xdr:cNvSpPr>
      </xdr:nvSpPr>
      <xdr:spPr bwMode="auto">
        <a:xfrm>
          <a:off x="5943600" y="83439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62</xdr:row>
      <xdr:rowOff>47625</xdr:rowOff>
    </xdr:from>
    <xdr:to>
      <xdr:col>7</xdr:col>
      <xdr:colOff>542925</xdr:colOff>
      <xdr:row>62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4AD948E3-72B8-4430-8246-6CC06C3D56FD}"/>
            </a:ext>
          </a:extLst>
        </xdr:cNvPr>
        <xdr:cNvSpPr>
          <a:spLocks noChangeArrowheads="1"/>
        </xdr:cNvSpPr>
      </xdr:nvSpPr>
      <xdr:spPr bwMode="auto">
        <a:xfrm>
          <a:off x="6305550" y="101346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15</xdr:row>
      <xdr:rowOff>28575</xdr:rowOff>
    </xdr:from>
    <xdr:to>
      <xdr:col>6</xdr:col>
      <xdr:colOff>504825</xdr:colOff>
      <xdr:row>15</xdr:row>
      <xdr:rowOff>171450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724525" y="38862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18</xdr:row>
      <xdr:rowOff>28575</xdr:rowOff>
    </xdr:from>
    <xdr:to>
      <xdr:col>7</xdr:col>
      <xdr:colOff>628650</xdr:colOff>
      <xdr:row>18</xdr:row>
      <xdr:rowOff>171450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3B69B346-F3EF-4405-A73E-59A5776BB896}"/>
            </a:ext>
          </a:extLst>
        </xdr:cNvPr>
        <xdr:cNvSpPr>
          <a:spLocks noChangeArrowheads="1"/>
        </xdr:cNvSpPr>
      </xdr:nvSpPr>
      <xdr:spPr bwMode="auto">
        <a:xfrm>
          <a:off x="6753225" y="28575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20</xdr:row>
      <xdr:rowOff>28575</xdr:rowOff>
    </xdr:from>
    <xdr:to>
      <xdr:col>7</xdr:col>
      <xdr:colOff>628650</xdr:colOff>
      <xdr:row>20</xdr:row>
      <xdr:rowOff>171450</xdr:rowOff>
    </xdr:to>
    <xdr:sp macro="" textlink="">
      <xdr:nvSpPr>
        <xdr:cNvPr id="4" name="AutoShape 37">
          <a:extLst>
            <a:ext uri="{FF2B5EF4-FFF2-40B4-BE49-F238E27FC236}">
              <a16:creationId xmlns:a16="http://schemas.microsoft.com/office/drawing/2014/main" id="{3D6A6FA8-C9F1-4327-B920-586D9C9D7D95}"/>
            </a:ext>
          </a:extLst>
        </xdr:cNvPr>
        <xdr:cNvSpPr>
          <a:spLocks noChangeArrowheads="1"/>
        </xdr:cNvSpPr>
      </xdr:nvSpPr>
      <xdr:spPr bwMode="auto">
        <a:xfrm>
          <a:off x="6753225" y="28575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30</xdr:row>
      <xdr:rowOff>47625</xdr:rowOff>
    </xdr:from>
    <xdr:to>
      <xdr:col>7</xdr:col>
      <xdr:colOff>542925</xdr:colOff>
      <xdr:row>30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DDA0E97F-291B-44F7-B08D-8753229A8635}"/>
            </a:ext>
          </a:extLst>
        </xdr:cNvPr>
        <xdr:cNvSpPr>
          <a:spLocks noChangeArrowheads="1"/>
        </xdr:cNvSpPr>
      </xdr:nvSpPr>
      <xdr:spPr bwMode="auto">
        <a:xfrm>
          <a:off x="6657975" y="101346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30</xdr:row>
      <xdr:rowOff>47625</xdr:rowOff>
    </xdr:from>
    <xdr:to>
      <xdr:col>7</xdr:col>
      <xdr:colOff>542925</xdr:colOff>
      <xdr:row>30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7B9B0516-E54B-4970-800D-454706981154}"/>
            </a:ext>
          </a:extLst>
        </xdr:cNvPr>
        <xdr:cNvSpPr>
          <a:spLocks noChangeArrowheads="1"/>
        </xdr:cNvSpPr>
      </xdr:nvSpPr>
      <xdr:spPr bwMode="auto">
        <a:xfrm>
          <a:off x="6191250" y="50768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30</xdr:row>
      <xdr:rowOff>47625</xdr:rowOff>
    </xdr:from>
    <xdr:to>
      <xdr:col>7</xdr:col>
      <xdr:colOff>542925</xdr:colOff>
      <xdr:row>30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61AFAB09-9795-49DD-AF03-1B155AE26177}"/>
            </a:ext>
          </a:extLst>
        </xdr:cNvPr>
        <xdr:cNvSpPr>
          <a:spLocks noChangeArrowheads="1"/>
        </xdr:cNvSpPr>
      </xdr:nvSpPr>
      <xdr:spPr bwMode="auto">
        <a:xfrm>
          <a:off x="6267450" y="50768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24</xdr:row>
      <xdr:rowOff>47625</xdr:rowOff>
    </xdr:from>
    <xdr:to>
      <xdr:col>7</xdr:col>
      <xdr:colOff>542925</xdr:colOff>
      <xdr:row>24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F239FCE0-4F2F-46A8-ACE8-40D17C2C07AD}"/>
            </a:ext>
          </a:extLst>
        </xdr:cNvPr>
        <xdr:cNvSpPr>
          <a:spLocks noChangeArrowheads="1"/>
        </xdr:cNvSpPr>
      </xdr:nvSpPr>
      <xdr:spPr bwMode="auto">
        <a:xfrm>
          <a:off x="6400800" y="49530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24</xdr:row>
      <xdr:rowOff>47625</xdr:rowOff>
    </xdr:from>
    <xdr:to>
      <xdr:col>7</xdr:col>
      <xdr:colOff>542925</xdr:colOff>
      <xdr:row>24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0B98B9F3-AE52-4B8B-8386-6169E1BF382F}"/>
            </a:ext>
          </a:extLst>
        </xdr:cNvPr>
        <xdr:cNvSpPr>
          <a:spLocks noChangeArrowheads="1"/>
        </xdr:cNvSpPr>
      </xdr:nvSpPr>
      <xdr:spPr bwMode="auto">
        <a:xfrm>
          <a:off x="5886450" y="39814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24</xdr:row>
      <xdr:rowOff>47625</xdr:rowOff>
    </xdr:from>
    <xdr:to>
      <xdr:col>7</xdr:col>
      <xdr:colOff>542925</xdr:colOff>
      <xdr:row>24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78197C4D-0E25-46B9-9C27-61EB5412511A}"/>
            </a:ext>
          </a:extLst>
        </xdr:cNvPr>
        <xdr:cNvSpPr>
          <a:spLocks noChangeArrowheads="1"/>
        </xdr:cNvSpPr>
      </xdr:nvSpPr>
      <xdr:spPr bwMode="auto">
        <a:xfrm>
          <a:off x="5838825" y="39814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27</xdr:row>
      <xdr:rowOff>47625</xdr:rowOff>
    </xdr:from>
    <xdr:to>
      <xdr:col>7</xdr:col>
      <xdr:colOff>542925</xdr:colOff>
      <xdr:row>27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C86B0B03-1C80-4AE1-B56A-75B403207A22}"/>
            </a:ext>
          </a:extLst>
        </xdr:cNvPr>
        <xdr:cNvSpPr>
          <a:spLocks noChangeArrowheads="1"/>
        </xdr:cNvSpPr>
      </xdr:nvSpPr>
      <xdr:spPr bwMode="auto">
        <a:xfrm>
          <a:off x="6048375" y="39814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27</xdr:row>
      <xdr:rowOff>47625</xdr:rowOff>
    </xdr:from>
    <xdr:to>
      <xdr:col>7</xdr:col>
      <xdr:colOff>542925</xdr:colOff>
      <xdr:row>27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28DF9EF2-549A-4DEE-A97E-FE6C5486FA54}"/>
            </a:ext>
          </a:extLst>
        </xdr:cNvPr>
        <xdr:cNvSpPr>
          <a:spLocks noChangeArrowheads="1"/>
        </xdr:cNvSpPr>
      </xdr:nvSpPr>
      <xdr:spPr bwMode="auto">
        <a:xfrm>
          <a:off x="6419850" y="44672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17</xdr:row>
      <xdr:rowOff>28575</xdr:rowOff>
    </xdr:from>
    <xdr:to>
      <xdr:col>6</xdr:col>
      <xdr:colOff>504825</xdr:colOff>
      <xdr:row>17</xdr:row>
      <xdr:rowOff>171450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114925" y="40100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27</xdr:row>
      <xdr:rowOff>47625</xdr:rowOff>
    </xdr:from>
    <xdr:to>
      <xdr:col>7</xdr:col>
      <xdr:colOff>542925</xdr:colOff>
      <xdr:row>27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6607390E-B2AA-4B00-8383-E608772F1F49}"/>
            </a:ext>
          </a:extLst>
        </xdr:cNvPr>
        <xdr:cNvSpPr>
          <a:spLocks noChangeArrowheads="1"/>
        </xdr:cNvSpPr>
      </xdr:nvSpPr>
      <xdr:spPr bwMode="auto">
        <a:xfrm>
          <a:off x="6419850" y="44672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23</xdr:row>
      <xdr:rowOff>47625</xdr:rowOff>
    </xdr:from>
    <xdr:to>
      <xdr:col>7</xdr:col>
      <xdr:colOff>542925</xdr:colOff>
      <xdr:row>23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6E949DC6-E273-4395-AA00-A8669A27E786}"/>
            </a:ext>
          </a:extLst>
        </xdr:cNvPr>
        <xdr:cNvSpPr>
          <a:spLocks noChangeArrowheads="1"/>
        </xdr:cNvSpPr>
      </xdr:nvSpPr>
      <xdr:spPr bwMode="auto">
        <a:xfrm>
          <a:off x="6419850" y="44672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23</xdr:row>
      <xdr:rowOff>47625</xdr:rowOff>
    </xdr:from>
    <xdr:to>
      <xdr:col>7</xdr:col>
      <xdr:colOff>542925</xdr:colOff>
      <xdr:row>23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FEC1F1F5-D40B-432E-AA31-B16A3C07BE4D}"/>
            </a:ext>
          </a:extLst>
        </xdr:cNvPr>
        <xdr:cNvSpPr>
          <a:spLocks noChangeArrowheads="1"/>
        </xdr:cNvSpPr>
      </xdr:nvSpPr>
      <xdr:spPr bwMode="auto">
        <a:xfrm>
          <a:off x="5800725" y="38195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23</xdr:row>
      <xdr:rowOff>47625</xdr:rowOff>
    </xdr:from>
    <xdr:to>
      <xdr:col>7</xdr:col>
      <xdr:colOff>542925</xdr:colOff>
      <xdr:row>23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168FE536-96E3-4FC4-BF03-759E7B850B34}"/>
            </a:ext>
          </a:extLst>
        </xdr:cNvPr>
        <xdr:cNvSpPr>
          <a:spLocks noChangeArrowheads="1"/>
        </xdr:cNvSpPr>
      </xdr:nvSpPr>
      <xdr:spPr bwMode="auto">
        <a:xfrm>
          <a:off x="5800725" y="38195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17</xdr:row>
      <xdr:rowOff>47625</xdr:rowOff>
    </xdr:from>
    <xdr:to>
      <xdr:col>7</xdr:col>
      <xdr:colOff>542925</xdr:colOff>
      <xdr:row>17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857C8A49-334B-4A47-B432-5BCE4A702216}"/>
            </a:ext>
          </a:extLst>
        </xdr:cNvPr>
        <xdr:cNvSpPr>
          <a:spLocks noChangeArrowheads="1"/>
        </xdr:cNvSpPr>
      </xdr:nvSpPr>
      <xdr:spPr bwMode="auto">
        <a:xfrm>
          <a:off x="5800725" y="38195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24</xdr:row>
      <xdr:rowOff>47625</xdr:rowOff>
    </xdr:from>
    <xdr:to>
      <xdr:col>7</xdr:col>
      <xdr:colOff>542925</xdr:colOff>
      <xdr:row>24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74AD2CCA-5B34-4E01-B5DC-E01F74A75C79}"/>
            </a:ext>
          </a:extLst>
        </xdr:cNvPr>
        <xdr:cNvSpPr>
          <a:spLocks noChangeArrowheads="1"/>
        </xdr:cNvSpPr>
      </xdr:nvSpPr>
      <xdr:spPr bwMode="auto">
        <a:xfrm>
          <a:off x="5800725" y="38195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24</xdr:row>
      <xdr:rowOff>47625</xdr:rowOff>
    </xdr:from>
    <xdr:to>
      <xdr:col>7</xdr:col>
      <xdr:colOff>542925</xdr:colOff>
      <xdr:row>24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531A3691-939F-48F1-9D08-A3B626627169}"/>
            </a:ext>
          </a:extLst>
        </xdr:cNvPr>
        <xdr:cNvSpPr>
          <a:spLocks noChangeArrowheads="1"/>
        </xdr:cNvSpPr>
      </xdr:nvSpPr>
      <xdr:spPr bwMode="auto">
        <a:xfrm>
          <a:off x="5943600" y="39814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24</xdr:row>
      <xdr:rowOff>47625</xdr:rowOff>
    </xdr:from>
    <xdr:to>
      <xdr:col>7</xdr:col>
      <xdr:colOff>542925</xdr:colOff>
      <xdr:row>24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E4F4A758-464B-4F06-9AEE-CE0D090D4843}"/>
            </a:ext>
          </a:extLst>
        </xdr:cNvPr>
        <xdr:cNvSpPr>
          <a:spLocks noChangeArrowheads="1"/>
        </xdr:cNvSpPr>
      </xdr:nvSpPr>
      <xdr:spPr bwMode="auto">
        <a:xfrm>
          <a:off x="5943600" y="39814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24</xdr:row>
      <xdr:rowOff>47625</xdr:rowOff>
    </xdr:from>
    <xdr:to>
      <xdr:col>7</xdr:col>
      <xdr:colOff>542925</xdr:colOff>
      <xdr:row>24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B1F6C588-2794-48D3-89AE-A078622F20FE}"/>
            </a:ext>
          </a:extLst>
        </xdr:cNvPr>
        <xdr:cNvSpPr>
          <a:spLocks noChangeArrowheads="1"/>
        </xdr:cNvSpPr>
      </xdr:nvSpPr>
      <xdr:spPr bwMode="auto">
        <a:xfrm>
          <a:off x="5943600" y="39814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24</xdr:row>
      <xdr:rowOff>47625</xdr:rowOff>
    </xdr:from>
    <xdr:to>
      <xdr:col>7</xdr:col>
      <xdr:colOff>542925</xdr:colOff>
      <xdr:row>24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EE462E03-936E-46D1-9419-90CA5CA11C3A}"/>
            </a:ext>
          </a:extLst>
        </xdr:cNvPr>
        <xdr:cNvSpPr>
          <a:spLocks noChangeArrowheads="1"/>
        </xdr:cNvSpPr>
      </xdr:nvSpPr>
      <xdr:spPr bwMode="auto">
        <a:xfrm>
          <a:off x="5943600" y="39814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14</xdr:row>
      <xdr:rowOff>28575</xdr:rowOff>
    </xdr:from>
    <xdr:to>
      <xdr:col>6</xdr:col>
      <xdr:colOff>504825</xdr:colOff>
      <xdr:row>14</xdr:row>
      <xdr:rowOff>171450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724525" y="38862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24</xdr:row>
      <xdr:rowOff>47625</xdr:rowOff>
    </xdr:from>
    <xdr:to>
      <xdr:col>7</xdr:col>
      <xdr:colOff>542925</xdr:colOff>
      <xdr:row>24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02CC0CF0-5EE7-4188-8258-B6E705D88CE5}"/>
            </a:ext>
          </a:extLst>
        </xdr:cNvPr>
        <xdr:cNvSpPr>
          <a:spLocks noChangeArrowheads="1"/>
        </xdr:cNvSpPr>
      </xdr:nvSpPr>
      <xdr:spPr bwMode="auto">
        <a:xfrm>
          <a:off x="5943600" y="39814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23</xdr:row>
      <xdr:rowOff>47625</xdr:rowOff>
    </xdr:from>
    <xdr:to>
      <xdr:col>7</xdr:col>
      <xdr:colOff>542925</xdr:colOff>
      <xdr:row>23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635BE5B2-F607-42D9-B36B-AEFBEBA8F859}"/>
            </a:ext>
          </a:extLst>
        </xdr:cNvPr>
        <xdr:cNvSpPr>
          <a:spLocks noChangeArrowheads="1"/>
        </xdr:cNvSpPr>
      </xdr:nvSpPr>
      <xdr:spPr bwMode="auto">
        <a:xfrm>
          <a:off x="5886450" y="39814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23</xdr:row>
      <xdr:rowOff>47625</xdr:rowOff>
    </xdr:from>
    <xdr:to>
      <xdr:col>7</xdr:col>
      <xdr:colOff>542925</xdr:colOff>
      <xdr:row>23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3BFF2CBA-7E4A-4C8B-B746-F84F39900456}"/>
            </a:ext>
          </a:extLst>
        </xdr:cNvPr>
        <xdr:cNvSpPr>
          <a:spLocks noChangeArrowheads="1"/>
        </xdr:cNvSpPr>
      </xdr:nvSpPr>
      <xdr:spPr bwMode="auto">
        <a:xfrm>
          <a:off x="5791200" y="38195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23</xdr:row>
      <xdr:rowOff>47625</xdr:rowOff>
    </xdr:from>
    <xdr:to>
      <xdr:col>7</xdr:col>
      <xdr:colOff>542925</xdr:colOff>
      <xdr:row>23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8E8214FE-5583-4451-BA24-76B53DCE6AE2}"/>
            </a:ext>
          </a:extLst>
        </xdr:cNvPr>
        <xdr:cNvSpPr>
          <a:spLocks noChangeArrowheads="1"/>
        </xdr:cNvSpPr>
      </xdr:nvSpPr>
      <xdr:spPr bwMode="auto">
        <a:xfrm>
          <a:off x="5791200" y="38195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18</xdr:row>
      <xdr:rowOff>47625</xdr:rowOff>
    </xdr:from>
    <xdr:to>
      <xdr:col>7</xdr:col>
      <xdr:colOff>542925</xdr:colOff>
      <xdr:row>18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0438F76F-A99F-4C87-8E1A-3CE89244864A}"/>
            </a:ext>
          </a:extLst>
        </xdr:cNvPr>
        <xdr:cNvSpPr>
          <a:spLocks noChangeArrowheads="1"/>
        </xdr:cNvSpPr>
      </xdr:nvSpPr>
      <xdr:spPr bwMode="auto">
        <a:xfrm>
          <a:off x="5791200" y="38195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17</xdr:row>
      <xdr:rowOff>47625</xdr:rowOff>
    </xdr:from>
    <xdr:to>
      <xdr:col>7</xdr:col>
      <xdr:colOff>542925</xdr:colOff>
      <xdr:row>17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0C556D27-3590-435C-846F-416CB16DF9CE}"/>
            </a:ext>
          </a:extLst>
        </xdr:cNvPr>
        <xdr:cNvSpPr>
          <a:spLocks noChangeArrowheads="1"/>
        </xdr:cNvSpPr>
      </xdr:nvSpPr>
      <xdr:spPr bwMode="auto">
        <a:xfrm>
          <a:off x="6667500" y="303847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24</xdr:row>
      <xdr:rowOff>47625</xdr:rowOff>
    </xdr:from>
    <xdr:to>
      <xdr:col>7</xdr:col>
      <xdr:colOff>542925</xdr:colOff>
      <xdr:row>24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4E43819E-10F4-42B0-B913-D186E58EE6E3}"/>
            </a:ext>
          </a:extLst>
        </xdr:cNvPr>
        <xdr:cNvSpPr>
          <a:spLocks noChangeArrowheads="1"/>
        </xdr:cNvSpPr>
      </xdr:nvSpPr>
      <xdr:spPr bwMode="auto">
        <a:xfrm>
          <a:off x="6667500" y="303847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24</xdr:row>
      <xdr:rowOff>47625</xdr:rowOff>
    </xdr:from>
    <xdr:to>
      <xdr:col>7</xdr:col>
      <xdr:colOff>542925</xdr:colOff>
      <xdr:row>24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AED2BC34-C319-45AB-80A3-474D314F48E1}"/>
            </a:ext>
          </a:extLst>
        </xdr:cNvPr>
        <xdr:cNvSpPr>
          <a:spLocks noChangeArrowheads="1"/>
        </xdr:cNvSpPr>
      </xdr:nvSpPr>
      <xdr:spPr bwMode="auto">
        <a:xfrm>
          <a:off x="6419850" y="39814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24</xdr:row>
      <xdr:rowOff>47625</xdr:rowOff>
    </xdr:from>
    <xdr:to>
      <xdr:col>7</xdr:col>
      <xdr:colOff>542925</xdr:colOff>
      <xdr:row>24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00A11219-2C4E-46F8-A7D2-7D3BBB444F8A}"/>
            </a:ext>
          </a:extLst>
        </xdr:cNvPr>
        <xdr:cNvSpPr>
          <a:spLocks noChangeArrowheads="1"/>
        </xdr:cNvSpPr>
      </xdr:nvSpPr>
      <xdr:spPr bwMode="auto">
        <a:xfrm>
          <a:off x="6419850" y="39814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16</xdr:row>
      <xdr:rowOff>47625</xdr:rowOff>
    </xdr:from>
    <xdr:to>
      <xdr:col>7</xdr:col>
      <xdr:colOff>542925</xdr:colOff>
      <xdr:row>16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EC096C98-F49D-49C4-A00C-A68B25381212}"/>
            </a:ext>
          </a:extLst>
        </xdr:cNvPr>
        <xdr:cNvSpPr>
          <a:spLocks noChangeArrowheads="1"/>
        </xdr:cNvSpPr>
      </xdr:nvSpPr>
      <xdr:spPr bwMode="auto">
        <a:xfrm>
          <a:off x="6419850" y="39814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17</xdr:row>
      <xdr:rowOff>28575</xdr:rowOff>
    </xdr:from>
    <xdr:to>
      <xdr:col>6</xdr:col>
      <xdr:colOff>504825</xdr:colOff>
      <xdr:row>17</xdr:row>
      <xdr:rowOff>171450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5724525" y="38862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22</xdr:row>
      <xdr:rowOff>47625</xdr:rowOff>
    </xdr:from>
    <xdr:to>
      <xdr:col>7</xdr:col>
      <xdr:colOff>542925</xdr:colOff>
      <xdr:row>22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253D1219-4960-4D4E-8B99-58AD9C4D6867}"/>
            </a:ext>
          </a:extLst>
        </xdr:cNvPr>
        <xdr:cNvSpPr>
          <a:spLocks noChangeArrowheads="1"/>
        </xdr:cNvSpPr>
      </xdr:nvSpPr>
      <xdr:spPr bwMode="auto">
        <a:xfrm>
          <a:off x="6667500" y="27146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22</xdr:row>
      <xdr:rowOff>47625</xdr:rowOff>
    </xdr:from>
    <xdr:to>
      <xdr:col>7</xdr:col>
      <xdr:colOff>542925</xdr:colOff>
      <xdr:row>22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D902300D-823C-4BE5-B579-1FEDF772BA00}"/>
            </a:ext>
          </a:extLst>
        </xdr:cNvPr>
        <xdr:cNvSpPr>
          <a:spLocks noChangeArrowheads="1"/>
        </xdr:cNvSpPr>
      </xdr:nvSpPr>
      <xdr:spPr bwMode="auto">
        <a:xfrm>
          <a:off x="6438900" y="36576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22</xdr:row>
      <xdr:rowOff>47625</xdr:rowOff>
    </xdr:from>
    <xdr:to>
      <xdr:col>7</xdr:col>
      <xdr:colOff>542925</xdr:colOff>
      <xdr:row>22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402C1B15-16D7-4372-99AD-90A16680C539}"/>
            </a:ext>
          </a:extLst>
        </xdr:cNvPr>
        <xdr:cNvSpPr>
          <a:spLocks noChangeArrowheads="1"/>
        </xdr:cNvSpPr>
      </xdr:nvSpPr>
      <xdr:spPr bwMode="auto">
        <a:xfrm>
          <a:off x="6438900" y="36576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17</xdr:row>
      <xdr:rowOff>47625</xdr:rowOff>
    </xdr:from>
    <xdr:to>
      <xdr:col>7</xdr:col>
      <xdr:colOff>542925</xdr:colOff>
      <xdr:row>17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E6E9F629-9E23-4874-BF50-E04BEB2B6FE0}"/>
            </a:ext>
          </a:extLst>
        </xdr:cNvPr>
        <xdr:cNvSpPr>
          <a:spLocks noChangeArrowheads="1"/>
        </xdr:cNvSpPr>
      </xdr:nvSpPr>
      <xdr:spPr bwMode="auto">
        <a:xfrm>
          <a:off x="6438900" y="36576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22</xdr:row>
      <xdr:rowOff>47625</xdr:rowOff>
    </xdr:from>
    <xdr:to>
      <xdr:col>7</xdr:col>
      <xdr:colOff>542925</xdr:colOff>
      <xdr:row>22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FC804C77-9581-403B-97D4-DF2E529DD947}"/>
            </a:ext>
          </a:extLst>
        </xdr:cNvPr>
        <xdr:cNvSpPr>
          <a:spLocks noChangeArrowheads="1"/>
        </xdr:cNvSpPr>
      </xdr:nvSpPr>
      <xdr:spPr bwMode="auto">
        <a:xfrm>
          <a:off x="6667500" y="28765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22</xdr:row>
      <xdr:rowOff>47625</xdr:rowOff>
    </xdr:from>
    <xdr:to>
      <xdr:col>7</xdr:col>
      <xdr:colOff>542925</xdr:colOff>
      <xdr:row>22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92B8DFB0-56F7-45E4-A9EA-21A70FDF51A8}"/>
            </a:ext>
          </a:extLst>
        </xdr:cNvPr>
        <xdr:cNvSpPr>
          <a:spLocks noChangeArrowheads="1"/>
        </xdr:cNvSpPr>
      </xdr:nvSpPr>
      <xdr:spPr bwMode="auto">
        <a:xfrm>
          <a:off x="6448425" y="36576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22</xdr:row>
      <xdr:rowOff>47625</xdr:rowOff>
    </xdr:from>
    <xdr:to>
      <xdr:col>7</xdr:col>
      <xdr:colOff>542925</xdr:colOff>
      <xdr:row>22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869B4CCE-FC2A-4B20-BE34-ADD0690DEE19}"/>
            </a:ext>
          </a:extLst>
        </xdr:cNvPr>
        <xdr:cNvSpPr>
          <a:spLocks noChangeArrowheads="1"/>
        </xdr:cNvSpPr>
      </xdr:nvSpPr>
      <xdr:spPr bwMode="auto">
        <a:xfrm>
          <a:off x="6448425" y="36576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23</xdr:row>
      <xdr:rowOff>47625</xdr:rowOff>
    </xdr:from>
    <xdr:to>
      <xdr:col>7</xdr:col>
      <xdr:colOff>542925</xdr:colOff>
      <xdr:row>23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9B7052BE-61E7-4103-97A8-6F5B49705027}"/>
            </a:ext>
          </a:extLst>
        </xdr:cNvPr>
        <xdr:cNvSpPr>
          <a:spLocks noChangeArrowheads="1"/>
        </xdr:cNvSpPr>
      </xdr:nvSpPr>
      <xdr:spPr bwMode="auto">
        <a:xfrm>
          <a:off x="6448425" y="36576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23</xdr:row>
      <xdr:rowOff>47625</xdr:rowOff>
    </xdr:from>
    <xdr:to>
      <xdr:col>7</xdr:col>
      <xdr:colOff>542925</xdr:colOff>
      <xdr:row>23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A089DAE2-8977-4941-8C25-157E6588AEA8}"/>
            </a:ext>
          </a:extLst>
        </xdr:cNvPr>
        <xdr:cNvSpPr>
          <a:spLocks noChangeArrowheads="1"/>
        </xdr:cNvSpPr>
      </xdr:nvSpPr>
      <xdr:spPr bwMode="auto">
        <a:xfrm>
          <a:off x="6400800" y="38195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23</xdr:row>
      <xdr:rowOff>47625</xdr:rowOff>
    </xdr:from>
    <xdr:to>
      <xdr:col>7</xdr:col>
      <xdr:colOff>542925</xdr:colOff>
      <xdr:row>23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DE6EF516-0404-4A6D-95CB-58431E5725CC}"/>
            </a:ext>
          </a:extLst>
        </xdr:cNvPr>
        <xdr:cNvSpPr>
          <a:spLocks noChangeArrowheads="1"/>
        </xdr:cNvSpPr>
      </xdr:nvSpPr>
      <xdr:spPr bwMode="auto">
        <a:xfrm>
          <a:off x="6400800" y="38195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15</xdr:row>
      <xdr:rowOff>28575</xdr:rowOff>
    </xdr:from>
    <xdr:to>
      <xdr:col>6</xdr:col>
      <xdr:colOff>504825</xdr:colOff>
      <xdr:row>15</xdr:row>
      <xdr:rowOff>171450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5724525" y="38862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23</xdr:row>
      <xdr:rowOff>47625</xdr:rowOff>
    </xdr:from>
    <xdr:to>
      <xdr:col>7</xdr:col>
      <xdr:colOff>542925</xdr:colOff>
      <xdr:row>23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3E6803D9-29E6-4F5D-8292-E99D071178FB}"/>
            </a:ext>
          </a:extLst>
        </xdr:cNvPr>
        <xdr:cNvSpPr>
          <a:spLocks noChangeArrowheads="1"/>
        </xdr:cNvSpPr>
      </xdr:nvSpPr>
      <xdr:spPr bwMode="auto">
        <a:xfrm>
          <a:off x="6400800" y="38195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23</xdr:row>
      <xdr:rowOff>47625</xdr:rowOff>
    </xdr:from>
    <xdr:to>
      <xdr:col>7</xdr:col>
      <xdr:colOff>542925</xdr:colOff>
      <xdr:row>23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B11C0C6A-F3C5-40D4-9109-A4763C64BB62}"/>
            </a:ext>
          </a:extLst>
        </xdr:cNvPr>
        <xdr:cNvSpPr>
          <a:spLocks noChangeArrowheads="1"/>
        </xdr:cNvSpPr>
      </xdr:nvSpPr>
      <xdr:spPr bwMode="auto">
        <a:xfrm>
          <a:off x="6419850" y="38195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23</xdr:row>
      <xdr:rowOff>47625</xdr:rowOff>
    </xdr:from>
    <xdr:to>
      <xdr:col>7</xdr:col>
      <xdr:colOff>542925</xdr:colOff>
      <xdr:row>23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58B8123E-6A31-4A04-B6CF-4950DD50A364}"/>
            </a:ext>
          </a:extLst>
        </xdr:cNvPr>
        <xdr:cNvSpPr>
          <a:spLocks noChangeArrowheads="1"/>
        </xdr:cNvSpPr>
      </xdr:nvSpPr>
      <xdr:spPr bwMode="auto">
        <a:xfrm>
          <a:off x="6419850" y="38195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24</xdr:row>
      <xdr:rowOff>47625</xdr:rowOff>
    </xdr:from>
    <xdr:to>
      <xdr:col>7</xdr:col>
      <xdr:colOff>542925</xdr:colOff>
      <xdr:row>24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AB2DBD98-BA7E-4201-8F5C-3ADF6060E9FE}"/>
            </a:ext>
          </a:extLst>
        </xdr:cNvPr>
        <xdr:cNvSpPr>
          <a:spLocks noChangeArrowheads="1"/>
        </xdr:cNvSpPr>
      </xdr:nvSpPr>
      <xdr:spPr bwMode="auto">
        <a:xfrm>
          <a:off x="6419850" y="38195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24</xdr:row>
      <xdr:rowOff>47625</xdr:rowOff>
    </xdr:from>
    <xdr:to>
      <xdr:col>7</xdr:col>
      <xdr:colOff>542925</xdr:colOff>
      <xdr:row>24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1A1C0D4B-FCC4-41D4-AB21-3CF6CC8F7F03}"/>
            </a:ext>
          </a:extLst>
        </xdr:cNvPr>
        <xdr:cNvSpPr>
          <a:spLocks noChangeArrowheads="1"/>
        </xdr:cNvSpPr>
      </xdr:nvSpPr>
      <xdr:spPr bwMode="auto">
        <a:xfrm>
          <a:off x="6372225" y="39814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24</xdr:row>
      <xdr:rowOff>47625</xdr:rowOff>
    </xdr:from>
    <xdr:to>
      <xdr:col>7</xdr:col>
      <xdr:colOff>542925</xdr:colOff>
      <xdr:row>24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615AFE94-E4B0-4D80-A00E-09FFE7D51E58}"/>
            </a:ext>
          </a:extLst>
        </xdr:cNvPr>
        <xdr:cNvSpPr>
          <a:spLocks noChangeArrowheads="1"/>
        </xdr:cNvSpPr>
      </xdr:nvSpPr>
      <xdr:spPr bwMode="auto">
        <a:xfrm>
          <a:off x="6372225" y="39814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24</xdr:row>
      <xdr:rowOff>47625</xdr:rowOff>
    </xdr:from>
    <xdr:to>
      <xdr:col>7</xdr:col>
      <xdr:colOff>542925</xdr:colOff>
      <xdr:row>24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7BD4FE4B-1DBF-4C76-B4B4-BAF4F2852D3C}"/>
            </a:ext>
          </a:extLst>
        </xdr:cNvPr>
        <xdr:cNvSpPr>
          <a:spLocks noChangeArrowheads="1"/>
        </xdr:cNvSpPr>
      </xdr:nvSpPr>
      <xdr:spPr bwMode="auto">
        <a:xfrm>
          <a:off x="6372225" y="39814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24</xdr:row>
      <xdr:rowOff>47625</xdr:rowOff>
    </xdr:from>
    <xdr:to>
      <xdr:col>7</xdr:col>
      <xdr:colOff>542925</xdr:colOff>
      <xdr:row>24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A77437F1-1EB2-4668-AD40-7D0CA29A9B6D}"/>
            </a:ext>
          </a:extLst>
        </xdr:cNvPr>
        <xdr:cNvSpPr>
          <a:spLocks noChangeArrowheads="1"/>
        </xdr:cNvSpPr>
      </xdr:nvSpPr>
      <xdr:spPr bwMode="auto">
        <a:xfrm>
          <a:off x="6362700" y="39814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24</xdr:row>
      <xdr:rowOff>47625</xdr:rowOff>
    </xdr:from>
    <xdr:to>
      <xdr:col>7</xdr:col>
      <xdr:colOff>542925</xdr:colOff>
      <xdr:row>24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D3839ED3-0189-4CE5-8451-40889DBE3016}"/>
            </a:ext>
          </a:extLst>
        </xdr:cNvPr>
        <xdr:cNvSpPr>
          <a:spLocks noChangeArrowheads="1"/>
        </xdr:cNvSpPr>
      </xdr:nvSpPr>
      <xdr:spPr bwMode="auto">
        <a:xfrm>
          <a:off x="6362700" y="39814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23</xdr:row>
      <xdr:rowOff>47625</xdr:rowOff>
    </xdr:from>
    <xdr:to>
      <xdr:col>7</xdr:col>
      <xdr:colOff>542925</xdr:colOff>
      <xdr:row>23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712DED7B-E2D2-408D-B3E6-7318C23FF3A2}"/>
            </a:ext>
          </a:extLst>
        </xdr:cNvPr>
        <xdr:cNvSpPr>
          <a:spLocks noChangeArrowheads="1"/>
        </xdr:cNvSpPr>
      </xdr:nvSpPr>
      <xdr:spPr bwMode="auto">
        <a:xfrm>
          <a:off x="6362700" y="39814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18</xdr:row>
      <xdr:rowOff>28575</xdr:rowOff>
    </xdr:from>
    <xdr:to>
      <xdr:col>6</xdr:col>
      <xdr:colOff>504825</xdr:colOff>
      <xdr:row>18</xdr:row>
      <xdr:rowOff>171450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5724525" y="38862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26</xdr:row>
      <xdr:rowOff>47625</xdr:rowOff>
    </xdr:from>
    <xdr:to>
      <xdr:col>7</xdr:col>
      <xdr:colOff>542925</xdr:colOff>
      <xdr:row>26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15F58806-02F2-41A2-8006-76218E79EBCA}"/>
            </a:ext>
          </a:extLst>
        </xdr:cNvPr>
        <xdr:cNvSpPr>
          <a:spLocks noChangeArrowheads="1"/>
        </xdr:cNvSpPr>
      </xdr:nvSpPr>
      <xdr:spPr bwMode="auto">
        <a:xfrm>
          <a:off x="6667500" y="38481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26</xdr:row>
      <xdr:rowOff>47625</xdr:rowOff>
    </xdr:from>
    <xdr:to>
      <xdr:col>7</xdr:col>
      <xdr:colOff>542925</xdr:colOff>
      <xdr:row>26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2820A0B8-C450-4EA4-A437-971A32448008}"/>
            </a:ext>
          </a:extLst>
        </xdr:cNvPr>
        <xdr:cNvSpPr>
          <a:spLocks noChangeArrowheads="1"/>
        </xdr:cNvSpPr>
      </xdr:nvSpPr>
      <xdr:spPr bwMode="auto">
        <a:xfrm>
          <a:off x="6372225" y="43053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26</xdr:row>
      <xdr:rowOff>47625</xdr:rowOff>
    </xdr:from>
    <xdr:to>
      <xdr:col>7</xdr:col>
      <xdr:colOff>542925</xdr:colOff>
      <xdr:row>26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0B960A34-3586-4FC1-ACE2-0D27B2D15BC9}"/>
            </a:ext>
          </a:extLst>
        </xdr:cNvPr>
        <xdr:cNvSpPr>
          <a:spLocks noChangeArrowheads="1"/>
        </xdr:cNvSpPr>
      </xdr:nvSpPr>
      <xdr:spPr bwMode="auto">
        <a:xfrm>
          <a:off x="6372225" y="43053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20</xdr:row>
      <xdr:rowOff>47625</xdr:rowOff>
    </xdr:from>
    <xdr:to>
      <xdr:col>7</xdr:col>
      <xdr:colOff>542925</xdr:colOff>
      <xdr:row>20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061DCE28-1720-40A5-AB0D-BF3596129283}"/>
            </a:ext>
          </a:extLst>
        </xdr:cNvPr>
        <xdr:cNvSpPr>
          <a:spLocks noChangeArrowheads="1"/>
        </xdr:cNvSpPr>
      </xdr:nvSpPr>
      <xdr:spPr bwMode="auto">
        <a:xfrm>
          <a:off x="6372225" y="43053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19</xdr:row>
      <xdr:rowOff>47625</xdr:rowOff>
    </xdr:from>
    <xdr:to>
      <xdr:col>7</xdr:col>
      <xdr:colOff>542925</xdr:colOff>
      <xdr:row>19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11642C32-28C6-46C7-9E74-E18463459444}"/>
            </a:ext>
          </a:extLst>
        </xdr:cNvPr>
        <xdr:cNvSpPr>
          <a:spLocks noChangeArrowheads="1"/>
        </xdr:cNvSpPr>
      </xdr:nvSpPr>
      <xdr:spPr bwMode="auto">
        <a:xfrm>
          <a:off x="6667500" y="33623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18</xdr:row>
      <xdr:rowOff>47625</xdr:rowOff>
    </xdr:from>
    <xdr:to>
      <xdr:col>7</xdr:col>
      <xdr:colOff>542925</xdr:colOff>
      <xdr:row>18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7B74C176-1B08-494E-AB7B-232C19024F14}"/>
            </a:ext>
          </a:extLst>
        </xdr:cNvPr>
        <xdr:cNvSpPr>
          <a:spLocks noChangeArrowheads="1"/>
        </xdr:cNvSpPr>
      </xdr:nvSpPr>
      <xdr:spPr bwMode="auto">
        <a:xfrm>
          <a:off x="6667500" y="32004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31</xdr:row>
      <xdr:rowOff>47625</xdr:rowOff>
    </xdr:from>
    <xdr:to>
      <xdr:col>7</xdr:col>
      <xdr:colOff>542925</xdr:colOff>
      <xdr:row>31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741091AD-75DD-4E3F-8B00-3A19D454E42A}"/>
            </a:ext>
          </a:extLst>
        </xdr:cNvPr>
        <xdr:cNvSpPr>
          <a:spLocks noChangeArrowheads="1"/>
        </xdr:cNvSpPr>
      </xdr:nvSpPr>
      <xdr:spPr bwMode="auto">
        <a:xfrm>
          <a:off x="6667500" y="303847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31</xdr:row>
      <xdr:rowOff>47625</xdr:rowOff>
    </xdr:from>
    <xdr:to>
      <xdr:col>7</xdr:col>
      <xdr:colOff>542925</xdr:colOff>
      <xdr:row>31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7FC6EA99-4281-4231-9AF6-AA72456138A8}"/>
            </a:ext>
          </a:extLst>
        </xdr:cNvPr>
        <xdr:cNvSpPr>
          <a:spLocks noChangeArrowheads="1"/>
        </xdr:cNvSpPr>
      </xdr:nvSpPr>
      <xdr:spPr bwMode="auto">
        <a:xfrm>
          <a:off x="6562725" y="51149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31</xdr:row>
      <xdr:rowOff>47625</xdr:rowOff>
    </xdr:from>
    <xdr:to>
      <xdr:col>7</xdr:col>
      <xdr:colOff>542925</xdr:colOff>
      <xdr:row>31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B0EBCCF4-B850-48A1-B964-323E925C0D5E}"/>
            </a:ext>
          </a:extLst>
        </xdr:cNvPr>
        <xdr:cNvSpPr>
          <a:spLocks noChangeArrowheads="1"/>
        </xdr:cNvSpPr>
      </xdr:nvSpPr>
      <xdr:spPr bwMode="auto">
        <a:xfrm>
          <a:off x="6562725" y="51149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24</xdr:row>
      <xdr:rowOff>47625</xdr:rowOff>
    </xdr:from>
    <xdr:to>
      <xdr:col>7</xdr:col>
      <xdr:colOff>542925</xdr:colOff>
      <xdr:row>24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D7EDD5FB-8971-4D72-84AA-C2DD6CB193EB}"/>
            </a:ext>
          </a:extLst>
        </xdr:cNvPr>
        <xdr:cNvSpPr>
          <a:spLocks noChangeArrowheads="1"/>
        </xdr:cNvSpPr>
      </xdr:nvSpPr>
      <xdr:spPr bwMode="auto">
        <a:xfrm>
          <a:off x="6562725" y="51149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17</xdr:row>
      <xdr:rowOff>28575</xdr:rowOff>
    </xdr:from>
    <xdr:to>
      <xdr:col>6</xdr:col>
      <xdr:colOff>504825</xdr:colOff>
      <xdr:row>17</xdr:row>
      <xdr:rowOff>171450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6257925" y="38862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24</xdr:row>
      <xdr:rowOff>47625</xdr:rowOff>
    </xdr:from>
    <xdr:to>
      <xdr:col>7</xdr:col>
      <xdr:colOff>542925</xdr:colOff>
      <xdr:row>24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813D99DC-7562-4439-9535-633C4F9A5EEA}"/>
            </a:ext>
          </a:extLst>
        </xdr:cNvPr>
        <xdr:cNvSpPr>
          <a:spLocks noChangeArrowheads="1"/>
        </xdr:cNvSpPr>
      </xdr:nvSpPr>
      <xdr:spPr bwMode="auto">
        <a:xfrm>
          <a:off x="6448425" y="39814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24</xdr:row>
      <xdr:rowOff>47625</xdr:rowOff>
    </xdr:from>
    <xdr:to>
      <xdr:col>7</xdr:col>
      <xdr:colOff>542925</xdr:colOff>
      <xdr:row>24</xdr:row>
      <xdr:rowOff>190500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86A30492-3F4C-4A30-98C0-FF6613C39FC9}"/>
            </a:ext>
          </a:extLst>
        </xdr:cNvPr>
        <xdr:cNvSpPr>
          <a:spLocks noChangeArrowheads="1"/>
        </xdr:cNvSpPr>
      </xdr:nvSpPr>
      <xdr:spPr bwMode="auto">
        <a:xfrm>
          <a:off x="6448425" y="39814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20</xdr:row>
      <xdr:rowOff>47625</xdr:rowOff>
    </xdr:from>
    <xdr:to>
      <xdr:col>7</xdr:col>
      <xdr:colOff>542925</xdr:colOff>
      <xdr:row>20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162029A5-FD3C-438A-B176-F24D6869F37E}"/>
            </a:ext>
          </a:extLst>
        </xdr:cNvPr>
        <xdr:cNvSpPr>
          <a:spLocks noChangeArrowheads="1"/>
        </xdr:cNvSpPr>
      </xdr:nvSpPr>
      <xdr:spPr bwMode="auto">
        <a:xfrm>
          <a:off x="6448425" y="39814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18</xdr:row>
      <xdr:rowOff>47625</xdr:rowOff>
    </xdr:from>
    <xdr:to>
      <xdr:col>7</xdr:col>
      <xdr:colOff>542925</xdr:colOff>
      <xdr:row>18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E2A08C7F-2703-43A1-8E4C-472C307AD9DF}"/>
            </a:ext>
          </a:extLst>
        </xdr:cNvPr>
        <xdr:cNvSpPr>
          <a:spLocks noChangeArrowheads="1"/>
        </xdr:cNvSpPr>
      </xdr:nvSpPr>
      <xdr:spPr bwMode="auto">
        <a:xfrm>
          <a:off x="6667500" y="33623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17</xdr:row>
      <xdr:rowOff>47625</xdr:rowOff>
    </xdr:from>
    <xdr:to>
      <xdr:col>7</xdr:col>
      <xdr:colOff>542925</xdr:colOff>
      <xdr:row>17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5549B413-9BEC-4466-824A-855810044DB0}"/>
            </a:ext>
          </a:extLst>
        </xdr:cNvPr>
        <xdr:cNvSpPr>
          <a:spLocks noChangeArrowheads="1"/>
        </xdr:cNvSpPr>
      </xdr:nvSpPr>
      <xdr:spPr bwMode="auto">
        <a:xfrm>
          <a:off x="6667500" y="3362325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17</xdr:row>
      <xdr:rowOff>47625</xdr:rowOff>
    </xdr:from>
    <xdr:to>
      <xdr:col>7</xdr:col>
      <xdr:colOff>542925</xdr:colOff>
      <xdr:row>17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96D51A9C-A194-48FD-844D-F3E1BE12C8F2}"/>
            </a:ext>
          </a:extLst>
        </xdr:cNvPr>
        <xdr:cNvSpPr>
          <a:spLocks noChangeArrowheads="1"/>
        </xdr:cNvSpPr>
      </xdr:nvSpPr>
      <xdr:spPr bwMode="auto">
        <a:xfrm>
          <a:off x="6667500" y="28765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16</xdr:row>
      <xdr:rowOff>47625</xdr:rowOff>
    </xdr:from>
    <xdr:to>
      <xdr:col>7</xdr:col>
      <xdr:colOff>542925</xdr:colOff>
      <xdr:row>16</xdr:row>
      <xdr:rowOff>190500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A02FC7C7-E7D8-44D2-98DA-488BBA9267F6}"/>
            </a:ext>
          </a:extLst>
        </xdr:cNvPr>
        <xdr:cNvSpPr>
          <a:spLocks noChangeArrowheads="1"/>
        </xdr:cNvSpPr>
      </xdr:nvSpPr>
      <xdr:spPr bwMode="auto">
        <a:xfrm>
          <a:off x="6667500" y="287655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18</xdr:row>
      <xdr:rowOff>28575</xdr:rowOff>
    </xdr:from>
    <xdr:to>
      <xdr:col>6</xdr:col>
      <xdr:colOff>504825</xdr:colOff>
      <xdr:row>18</xdr:row>
      <xdr:rowOff>171450</xdr:rowOff>
    </xdr:to>
    <xdr:sp macro="" textlink="">
      <xdr:nvSpPr>
        <xdr:cNvPr id="2" name="AutoShape 37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6257925" y="3886200"/>
          <a:ext cx="466725" cy="142875"/>
        </a:xfrm>
        <a:prstGeom prst="leftArrow">
          <a:avLst>
            <a:gd name="adj1" fmla="val 50000"/>
            <a:gd name="adj2" fmla="val 81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3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Relationship Id="rId4" Type="http://schemas.openxmlformats.org/officeDocument/2006/relationships/comments" Target="../comments40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Relationship Id="rId4" Type="http://schemas.openxmlformats.org/officeDocument/2006/relationships/comments" Target="../comments4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Relationship Id="rId4" Type="http://schemas.openxmlformats.org/officeDocument/2006/relationships/comments" Target="../comments4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Relationship Id="rId4" Type="http://schemas.openxmlformats.org/officeDocument/2006/relationships/comments" Target="../comments4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Relationship Id="rId4" Type="http://schemas.openxmlformats.org/officeDocument/2006/relationships/comments" Target="../comments44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Relationship Id="rId4" Type="http://schemas.openxmlformats.org/officeDocument/2006/relationships/comments" Target="../comments45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Relationship Id="rId4" Type="http://schemas.openxmlformats.org/officeDocument/2006/relationships/comments" Target="../comments46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Relationship Id="rId4" Type="http://schemas.openxmlformats.org/officeDocument/2006/relationships/comments" Target="../comments47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Relationship Id="rId4" Type="http://schemas.openxmlformats.org/officeDocument/2006/relationships/comments" Target="../comments48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Relationship Id="rId4" Type="http://schemas.openxmlformats.org/officeDocument/2006/relationships/comments" Target="../comments4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Relationship Id="rId4" Type="http://schemas.openxmlformats.org/officeDocument/2006/relationships/comments" Target="../comments50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Relationship Id="rId4" Type="http://schemas.openxmlformats.org/officeDocument/2006/relationships/comments" Target="../comments51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2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Relationship Id="rId4" Type="http://schemas.openxmlformats.org/officeDocument/2006/relationships/comments" Target="../comments52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3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Relationship Id="rId4" Type="http://schemas.openxmlformats.org/officeDocument/2006/relationships/comments" Target="../comments53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4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Relationship Id="rId4" Type="http://schemas.openxmlformats.org/officeDocument/2006/relationships/comments" Target="../comments54.xm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5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Relationship Id="rId4" Type="http://schemas.openxmlformats.org/officeDocument/2006/relationships/comments" Target="../comments55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6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Relationship Id="rId4" Type="http://schemas.openxmlformats.org/officeDocument/2006/relationships/comments" Target="../comments56.x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7.vml"/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Relationship Id="rId4" Type="http://schemas.openxmlformats.org/officeDocument/2006/relationships/comments" Target="../comments57.xm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8.vml"/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Relationship Id="rId4" Type="http://schemas.openxmlformats.org/officeDocument/2006/relationships/comments" Target="../comments58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9.vml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Relationship Id="rId4" Type="http://schemas.openxmlformats.org/officeDocument/2006/relationships/comments" Target="../comments5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0.vml"/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Relationship Id="rId4" Type="http://schemas.openxmlformats.org/officeDocument/2006/relationships/comments" Target="../comments60.xm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1.vml"/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Relationship Id="rId4" Type="http://schemas.openxmlformats.org/officeDocument/2006/relationships/comments" Target="../comments61.xm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2.vml"/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Relationship Id="rId4" Type="http://schemas.openxmlformats.org/officeDocument/2006/relationships/comments" Target="../comments62.xm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3.vml"/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Relationship Id="rId4" Type="http://schemas.openxmlformats.org/officeDocument/2006/relationships/comments" Target="../comments63.xml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4.vml"/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Relationship Id="rId4" Type="http://schemas.openxmlformats.org/officeDocument/2006/relationships/comments" Target="../comments64.xml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5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Relationship Id="rId4" Type="http://schemas.openxmlformats.org/officeDocument/2006/relationships/comments" Target="../comments65.xml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6.vml"/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Relationship Id="rId4" Type="http://schemas.openxmlformats.org/officeDocument/2006/relationships/comments" Target="../comments66.xml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7.vml"/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Relationship Id="rId4" Type="http://schemas.openxmlformats.org/officeDocument/2006/relationships/comments" Target="../comments67.xml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8.vml"/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Relationship Id="rId4" Type="http://schemas.openxmlformats.org/officeDocument/2006/relationships/comments" Target="../comments68.xml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9.vml"/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Relationship Id="rId4" Type="http://schemas.openxmlformats.org/officeDocument/2006/relationships/comments" Target="../comments69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0.vml"/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Relationship Id="rId4" Type="http://schemas.openxmlformats.org/officeDocument/2006/relationships/comments" Target="../comments70.xml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1.vml"/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Relationship Id="rId4" Type="http://schemas.openxmlformats.org/officeDocument/2006/relationships/comments" Target="../comments71.xml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2.vml"/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Relationship Id="rId4" Type="http://schemas.openxmlformats.org/officeDocument/2006/relationships/comments" Target="../comments72.xml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3.vml"/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Relationship Id="rId4" Type="http://schemas.openxmlformats.org/officeDocument/2006/relationships/comments" Target="../comments73.xml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4.vml"/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Relationship Id="rId4" Type="http://schemas.openxmlformats.org/officeDocument/2006/relationships/comments" Target="../comments74.xml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5.vml"/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Relationship Id="rId4" Type="http://schemas.openxmlformats.org/officeDocument/2006/relationships/comments" Target="../comments75.xml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6.vml"/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Relationship Id="rId4" Type="http://schemas.openxmlformats.org/officeDocument/2006/relationships/comments" Target="../comments76.xml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7.vml"/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Relationship Id="rId4" Type="http://schemas.openxmlformats.org/officeDocument/2006/relationships/comments" Target="../comments77.xml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8.vml"/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Relationship Id="rId4" Type="http://schemas.openxmlformats.org/officeDocument/2006/relationships/comments" Target="../comments78.xml"/></Relationships>
</file>

<file path=xl/worksheets/_rels/sheet7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9.vml"/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Relationship Id="rId4" Type="http://schemas.openxmlformats.org/officeDocument/2006/relationships/comments" Target="../comments7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8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0.vml"/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Relationship Id="rId4" Type="http://schemas.openxmlformats.org/officeDocument/2006/relationships/comments" Target="../comments80.xml"/></Relationships>
</file>

<file path=xl/worksheets/_rels/sheet8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1.vml"/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Relationship Id="rId4" Type="http://schemas.openxmlformats.org/officeDocument/2006/relationships/comments" Target="../comments81.xml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2.vml"/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Relationship Id="rId4" Type="http://schemas.openxmlformats.org/officeDocument/2006/relationships/comments" Target="../comments82.xml"/></Relationships>
</file>

<file path=xl/worksheets/_rels/sheet8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3.vml"/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Relationship Id="rId4" Type="http://schemas.openxmlformats.org/officeDocument/2006/relationships/comments" Target="../comments83.xml"/></Relationships>
</file>

<file path=xl/worksheets/_rels/sheet8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4.vml"/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Relationship Id="rId4" Type="http://schemas.openxmlformats.org/officeDocument/2006/relationships/comments" Target="../comments84.xml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5.vml"/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Relationship Id="rId4" Type="http://schemas.openxmlformats.org/officeDocument/2006/relationships/comments" Target="../comments85.xml"/></Relationships>
</file>

<file path=xl/worksheets/_rels/sheet8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6.vml"/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Relationship Id="rId4" Type="http://schemas.openxmlformats.org/officeDocument/2006/relationships/comments" Target="../comments8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7"/>
  <dimension ref="A1:L160"/>
  <sheetViews>
    <sheetView workbookViewId="0">
      <selection activeCell="P27" sqref="P27"/>
    </sheetView>
  </sheetViews>
  <sheetFormatPr defaultRowHeight="13.2" x14ac:dyDescent="0.25"/>
  <cols>
    <col min="2" max="2" width="15.33203125" customWidth="1"/>
    <col min="3" max="3" width="15.44140625" customWidth="1"/>
    <col min="4" max="4" width="13.44140625" bestFit="1" customWidth="1"/>
    <col min="5" max="5" width="10.33203125" customWidth="1"/>
    <col min="6" max="6" width="11.33203125" customWidth="1"/>
    <col min="7" max="7" width="10.44140625" customWidth="1"/>
    <col min="8" max="8" width="12.33203125" customWidth="1"/>
    <col min="12" max="12" width="13.6640625" customWidth="1"/>
  </cols>
  <sheetData>
    <row r="1" spans="1:12" ht="13.8" thickBot="1" x14ac:dyDescent="0.3"/>
    <row r="2" spans="1:12" ht="13.8" thickBot="1" x14ac:dyDescent="0.3">
      <c r="B2" s="1" t="s">
        <v>0</v>
      </c>
      <c r="C2" s="2"/>
      <c r="D2" s="3"/>
    </row>
    <row r="3" spans="1:12" ht="13.8" thickBot="1" x14ac:dyDescent="0.3">
      <c r="B3" s="5"/>
      <c r="C3" s="6"/>
      <c r="D3" s="6"/>
    </row>
    <row r="4" spans="1:12" ht="13.8" thickBot="1" x14ac:dyDescent="0.3">
      <c r="A4" s="4" t="s">
        <v>1</v>
      </c>
      <c r="B4" s="85" t="s">
        <v>2</v>
      </c>
      <c r="C4" s="86"/>
      <c r="D4" s="86"/>
      <c r="E4" s="87"/>
      <c r="F4" s="88"/>
      <c r="G4" s="99" t="s">
        <v>3</v>
      </c>
      <c r="H4" s="100" t="s">
        <v>4</v>
      </c>
      <c r="I4" s="100" t="s">
        <v>3</v>
      </c>
      <c r="J4" s="100" t="s">
        <v>3</v>
      </c>
      <c r="K4" s="100" t="s">
        <v>3</v>
      </c>
      <c r="L4" s="101" t="s">
        <v>5</v>
      </c>
    </row>
    <row r="6" spans="1:12" ht="13.8" x14ac:dyDescent="0.3">
      <c r="B6" s="125" t="s">
        <v>6</v>
      </c>
      <c r="C6" s="125" t="s">
        <v>7</v>
      </c>
      <c r="D6" s="125" t="s">
        <v>8</v>
      </c>
      <c r="E6" s="128"/>
      <c r="F6" s="125" t="s">
        <v>6</v>
      </c>
      <c r="G6" s="125" t="s">
        <v>7</v>
      </c>
      <c r="H6" s="125" t="s">
        <v>8</v>
      </c>
    </row>
    <row r="7" spans="1:12" ht="13.8" x14ac:dyDescent="0.3">
      <c r="B7" s="206">
        <v>72</v>
      </c>
      <c r="C7" s="141" t="s">
        <v>9</v>
      </c>
      <c r="D7" s="129">
        <v>506.41</v>
      </c>
      <c r="E7" s="128"/>
      <c r="F7" s="201">
        <v>93</v>
      </c>
      <c r="G7" s="140" t="s">
        <v>9</v>
      </c>
      <c r="H7" s="130" t="s">
        <v>10</v>
      </c>
    </row>
    <row r="8" spans="1:12" ht="13.8" x14ac:dyDescent="0.3">
      <c r="B8" s="201"/>
      <c r="C8" s="140" t="s">
        <v>11</v>
      </c>
      <c r="D8" s="129">
        <v>12307.69</v>
      </c>
      <c r="E8" s="128"/>
      <c r="F8" s="201"/>
      <c r="G8" s="140" t="s">
        <v>11</v>
      </c>
      <c r="H8" s="130">
        <v>51.28</v>
      </c>
    </row>
    <row r="9" spans="1:12" ht="13.8" x14ac:dyDescent="0.3">
      <c r="B9" s="201"/>
      <c r="C9" s="140" t="s">
        <v>12</v>
      </c>
      <c r="D9" s="129">
        <v>51282.05</v>
      </c>
      <c r="E9" s="128"/>
      <c r="F9" s="201"/>
      <c r="G9" s="140" t="s">
        <v>12</v>
      </c>
      <c r="H9" s="130">
        <v>64.099999999999994</v>
      </c>
    </row>
    <row r="10" spans="1:12" ht="13.8" x14ac:dyDescent="0.3">
      <c r="B10" s="201">
        <v>73</v>
      </c>
      <c r="C10" s="140" t="s">
        <v>9</v>
      </c>
      <c r="D10" s="129">
        <v>506.41</v>
      </c>
      <c r="E10" s="128"/>
      <c r="F10" s="201">
        <v>94</v>
      </c>
      <c r="G10" s="140" t="s">
        <v>9</v>
      </c>
      <c r="H10" s="130">
        <v>126.28</v>
      </c>
    </row>
    <row r="11" spans="1:12" ht="13.8" x14ac:dyDescent="0.3">
      <c r="B11" s="201"/>
      <c r="C11" s="140" t="s">
        <v>11</v>
      </c>
      <c r="D11" s="129">
        <v>12307.69</v>
      </c>
      <c r="E11" s="128"/>
      <c r="F11" s="201"/>
      <c r="G11" s="140" t="s">
        <v>11</v>
      </c>
      <c r="H11" s="130">
        <v>512.82000000000005</v>
      </c>
    </row>
    <row r="12" spans="1:12" ht="13.8" x14ac:dyDescent="0.3">
      <c r="B12" s="201"/>
      <c r="C12" s="140" t="s">
        <v>12</v>
      </c>
      <c r="D12" s="129">
        <v>51282.05</v>
      </c>
      <c r="E12" s="128"/>
      <c r="F12" s="201"/>
      <c r="G12" s="140" t="s">
        <v>12</v>
      </c>
      <c r="H12" s="130">
        <v>641.03</v>
      </c>
    </row>
    <row r="13" spans="1:12" ht="13.8" x14ac:dyDescent="0.3">
      <c r="B13" s="201">
        <v>75</v>
      </c>
      <c r="C13" s="140" t="s">
        <v>9</v>
      </c>
      <c r="D13" s="129">
        <v>127.56</v>
      </c>
      <c r="E13" s="128"/>
      <c r="F13" s="201">
        <v>95</v>
      </c>
      <c r="G13" s="140" t="s">
        <v>9</v>
      </c>
      <c r="H13" s="130">
        <v>115.38</v>
      </c>
    </row>
    <row r="14" spans="1:12" ht="13.8" x14ac:dyDescent="0.3">
      <c r="B14" s="201"/>
      <c r="C14" s="140" t="s">
        <v>11</v>
      </c>
      <c r="D14" s="129">
        <v>512.82000000000005</v>
      </c>
      <c r="E14" s="128"/>
      <c r="F14" s="201"/>
      <c r="G14" s="140" t="s">
        <v>11</v>
      </c>
      <c r="H14" s="130">
        <v>512.82000000000005</v>
      </c>
    </row>
    <row r="15" spans="1:12" ht="13.8" x14ac:dyDescent="0.3">
      <c r="B15" s="201"/>
      <c r="C15" s="140" t="s">
        <v>12</v>
      </c>
      <c r="D15" s="129">
        <v>1923.08</v>
      </c>
      <c r="E15" s="128"/>
      <c r="F15" s="201"/>
      <c r="G15" s="140" t="s">
        <v>12</v>
      </c>
      <c r="H15" s="130">
        <v>641.03</v>
      </c>
    </row>
    <row r="16" spans="1:12" ht="13.8" x14ac:dyDescent="0.3">
      <c r="B16" s="201">
        <v>76</v>
      </c>
      <c r="C16" s="140" t="s">
        <v>9</v>
      </c>
      <c r="D16" s="129">
        <v>128.21</v>
      </c>
      <c r="E16" s="128"/>
      <c r="F16" s="201">
        <v>97</v>
      </c>
      <c r="G16" s="140" t="s">
        <v>9</v>
      </c>
      <c r="H16" s="130">
        <v>126.28</v>
      </c>
    </row>
    <row r="17" spans="2:8" ht="13.8" x14ac:dyDescent="0.3">
      <c r="B17" s="201"/>
      <c r="C17" s="140" t="s">
        <v>11</v>
      </c>
      <c r="D17" s="129">
        <v>384.62</v>
      </c>
      <c r="E17" s="128"/>
      <c r="F17" s="201"/>
      <c r="G17" s="140" t="s">
        <v>11</v>
      </c>
      <c r="H17" s="130">
        <v>512.82000000000005</v>
      </c>
    </row>
    <row r="18" spans="2:8" ht="13.8" x14ac:dyDescent="0.3">
      <c r="B18" s="201"/>
      <c r="C18" s="140" t="s">
        <v>12</v>
      </c>
      <c r="D18" s="129">
        <v>641.03</v>
      </c>
      <c r="E18" s="128"/>
      <c r="F18" s="201"/>
      <c r="G18" s="140" t="s">
        <v>12</v>
      </c>
      <c r="H18" s="130">
        <v>641.03</v>
      </c>
    </row>
    <row r="19" spans="2:8" ht="13.8" x14ac:dyDescent="0.3">
      <c r="B19" s="201">
        <v>77</v>
      </c>
      <c r="C19" s="140" t="s">
        <v>9</v>
      </c>
      <c r="D19" s="129">
        <v>512.16999999999996</v>
      </c>
      <c r="E19" s="128"/>
      <c r="F19" s="201">
        <v>101</v>
      </c>
      <c r="G19" s="140" t="s">
        <v>9</v>
      </c>
      <c r="H19" s="130">
        <v>126.28</v>
      </c>
    </row>
    <row r="20" spans="2:8" ht="13.8" x14ac:dyDescent="0.3">
      <c r="B20" s="201"/>
      <c r="C20" s="140" t="s">
        <v>11</v>
      </c>
      <c r="D20" s="129">
        <v>5897.43</v>
      </c>
      <c r="E20" s="128"/>
      <c r="F20" s="201"/>
      <c r="G20" s="140" t="s">
        <v>11</v>
      </c>
      <c r="H20" s="130">
        <v>512.82000000000005</v>
      </c>
    </row>
    <row r="21" spans="2:8" ht="13.8" x14ac:dyDescent="0.3">
      <c r="B21" s="201"/>
      <c r="C21" s="140" t="s">
        <v>12</v>
      </c>
      <c r="D21" s="129">
        <v>6410.26</v>
      </c>
      <c r="E21" s="128"/>
      <c r="F21" s="201"/>
      <c r="G21" s="140" t="s">
        <v>12</v>
      </c>
      <c r="H21" s="130">
        <v>641.03</v>
      </c>
    </row>
    <row r="22" spans="2:8" ht="13.8" x14ac:dyDescent="0.3">
      <c r="B22" s="202">
        <v>78</v>
      </c>
      <c r="C22" s="140" t="s">
        <v>9</v>
      </c>
      <c r="D22" s="129">
        <v>1275.6400000000001</v>
      </c>
      <c r="E22" s="128"/>
      <c r="F22" s="201">
        <v>102</v>
      </c>
      <c r="G22" s="140" t="s">
        <v>9</v>
      </c>
      <c r="H22" s="130">
        <v>1.92</v>
      </c>
    </row>
    <row r="23" spans="2:8" ht="13.8" x14ac:dyDescent="0.3">
      <c r="B23" s="202"/>
      <c r="C23" s="140" t="s">
        <v>11</v>
      </c>
      <c r="D23" s="129">
        <v>1282.05</v>
      </c>
      <c r="E23" s="128"/>
      <c r="F23" s="201"/>
      <c r="G23" s="140" t="s">
        <v>11</v>
      </c>
      <c r="H23" s="130">
        <v>3.85</v>
      </c>
    </row>
    <row r="24" spans="2:8" ht="13.8" x14ac:dyDescent="0.3">
      <c r="B24" s="202"/>
      <c r="C24" s="140" t="s">
        <v>12</v>
      </c>
      <c r="D24" s="129">
        <v>3846.15</v>
      </c>
      <c r="E24" s="128"/>
      <c r="F24" s="201"/>
      <c r="G24" s="140" t="s">
        <v>12</v>
      </c>
      <c r="H24" s="130">
        <v>6.41</v>
      </c>
    </row>
    <row r="25" spans="2:8" ht="13.8" x14ac:dyDescent="0.3">
      <c r="B25" s="201">
        <v>80</v>
      </c>
      <c r="C25" s="140" t="s">
        <v>9</v>
      </c>
      <c r="D25" s="129">
        <v>511.54</v>
      </c>
      <c r="E25" s="128"/>
      <c r="F25" s="201">
        <v>103</v>
      </c>
      <c r="G25" s="140" t="s">
        <v>9</v>
      </c>
      <c r="H25" s="130">
        <v>25.38</v>
      </c>
    </row>
    <row r="26" spans="2:8" ht="13.8" x14ac:dyDescent="0.3">
      <c r="B26" s="201"/>
      <c r="C26" s="140" t="s">
        <v>11</v>
      </c>
      <c r="D26" s="129">
        <v>5897.44</v>
      </c>
      <c r="E26" s="128"/>
      <c r="F26" s="201"/>
      <c r="G26" s="202" t="s">
        <v>11</v>
      </c>
      <c r="H26" s="203">
        <v>38.46</v>
      </c>
    </row>
    <row r="27" spans="2:8" ht="13.8" x14ac:dyDescent="0.3">
      <c r="B27" s="201"/>
      <c r="C27" s="140" t="s">
        <v>12</v>
      </c>
      <c r="D27" s="129">
        <v>6410.26</v>
      </c>
      <c r="E27" s="128"/>
      <c r="F27" s="201"/>
      <c r="G27" s="202"/>
      <c r="H27" s="203"/>
    </row>
    <row r="28" spans="2:8" ht="13.8" x14ac:dyDescent="0.3">
      <c r="B28" s="201">
        <v>82</v>
      </c>
      <c r="C28" s="140" t="s">
        <v>9</v>
      </c>
      <c r="D28" s="129">
        <v>1.92</v>
      </c>
      <c r="E28" s="128"/>
      <c r="F28" s="201"/>
      <c r="G28" s="140" t="s">
        <v>12</v>
      </c>
      <c r="H28" s="130">
        <v>64.099999999999994</v>
      </c>
    </row>
    <row r="29" spans="2:8" ht="13.8" x14ac:dyDescent="0.3">
      <c r="B29" s="201"/>
      <c r="C29" s="140" t="s">
        <v>11</v>
      </c>
      <c r="D29" s="129">
        <v>3.85</v>
      </c>
      <c r="E29" s="128"/>
      <c r="F29" s="128"/>
      <c r="G29" s="128"/>
      <c r="H29" s="128"/>
    </row>
    <row r="30" spans="2:8" ht="13.8" x14ac:dyDescent="0.3">
      <c r="B30" s="201"/>
      <c r="C30" s="140" t="s">
        <v>12</v>
      </c>
      <c r="D30" s="129">
        <v>6.41</v>
      </c>
      <c r="E30" s="128"/>
      <c r="F30" s="128"/>
      <c r="G30" s="128"/>
      <c r="H30" s="128"/>
    </row>
    <row r="31" spans="2:8" ht="13.8" x14ac:dyDescent="0.3">
      <c r="B31" s="201">
        <v>83</v>
      </c>
      <c r="C31" s="140" t="s">
        <v>9</v>
      </c>
      <c r="D31" s="129">
        <v>512.16999999999996</v>
      </c>
      <c r="E31" s="128"/>
      <c r="F31" s="128"/>
      <c r="G31" s="128"/>
      <c r="H31" s="128"/>
    </row>
    <row r="32" spans="2:8" ht="13.8" x14ac:dyDescent="0.3">
      <c r="B32" s="201"/>
      <c r="C32" s="140" t="s">
        <v>11</v>
      </c>
      <c r="D32" s="129">
        <v>5897.43</v>
      </c>
      <c r="E32" s="128"/>
      <c r="F32" s="128"/>
      <c r="G32" s="128"/>
      <c r="H32" s="128"/>
    </row>
    <row r="33" spans="2:8" ht="13.8" x14ac:dyDescent="0.3">
      <c r="B33" s="201"/>
      <c r="C33" s="140" t="s">
        <v>12</v>
      </c>
      <c r="D33" s="129">
        <v>6410.26</v>
      </c>
      <c r="E33" s="128"/>
      <c r="F33" s="128"/>
      <c r="G33" s="128"/>
      <c r="H33" s="128"/>
    </row>
    <row r="34" spans="2:8" ht="13.8" x14ac:dyDescent="0.3">
      <c r="B34" s="201">
        <v>86</v>
      </c>
      <c r="C34" s="140" t="s">
        <v>9</v>
      </c>
      <c r="D34" s="129">
        <v>32.049999999999997</v>
      </c>
      <c r="E34" s="128"/>
      <c r="F34" s="128"/>
      <c r="G34" s="128"/>
      <c r="H34" s="128"/>
    </row>
    <row r="35" spans="2:8" ht="13.8" x14ac:dyDescent="0.3">
      <c r="B35" s="201"/>
      <c r="C35" s="140" t="s">
        <v>11</v>
      </c>
      <c r="D35" s="129">
        <v>44.87</v>
      </c>
      <c r="E35" s="128"/>
      <c r="F35" s="128"/>
      <c r="G35" s="128"/>
      <c r="H35" s="128"/>
    </row>
    <row r="36" spans="2:8" ht="13.8" x14ac:dyDescent="0.3">
      <c r="B36" s="201"/>
      <c r="C36" s="140" t="s">
        <v>12</v>
      </c>
      <c r="D36" s="129">
        <v>38.46</v>
      </c>
      <c r="E36" s="128"/>
      <c r="F36" s="128"/>
      <c r="G36" s="128"/>
      <c r="H36" s="128"/>
    </row>
    <row r="37" spans="2:8" ht="13.8" x14ac:dyDescent="0.3">
      <c r="B37" s="201">
        <v>89</v>
      </c>
      <c r="C37" s="140" t="s">
        <v>9</v>
      </c>
      <c r="D37" s="129">
        <v>12.18</v>
      </c>
      <c r="E37" s="128"/>
      <c r="F37" s="128"/>
      <c r="G37" s="128"/>
      <c r="H37" s="128"/>
    </row>
    <row r="38" spans="2:8" ht="13.8" x14ac:dyDescent="0.3">
      <c r="B38" s="201"/>
      <c r="C38" s="140" t="s">
        <v>11</v>
      </c>
      <c r="D38" s="129">
        <v>51.28</v>
      </c>
      <c r="E38" s="128"/>
      <c r="F38" s="128"/>
      <c r="G38" s="128"/>
      <c r="H38" s="128"/>
    </row>
    <row r="39" spans="2:8" ht="13.8" x14ac:dyDescent="0.3">
      <c r="B39" s="201"/>
      <c r="C39" s="204" t="s">
        <v>12</v>
      </c>
      <c r="D39" s="129">
        <v>64.099999999999994</v>
      </c>
      <c r="E39" s="128"/>
      <c r="F39" s="128"/>
      <c r="G39" s="128"/>
      <c r="H39" s="128"/>
    </row>
    <row r="40" spans="2:8" ht="13.8" x14ac:dyDescent="0.3">
      <c r="B40" s="201"/>
      <c r="C40" s="205"/>
      <c r="D40" s="129"/>
      <c r="E40" s="128"/>
      <c r="F40" s="128"/>
      <c r="G40" s="128"/>
      <c r="H40" s="128"/>
    </row>
    <row r="41" spans="2:8" ht="13.8" x14ac:dyDescent="0.3">
      <c r="B41" s="201">
        <v>91</v>
      </c>
      <c r="C41" s="140" t="s">
        <v>9</v>
      </c>
      <c r="D41" s="129">
        <v>115.38</v>
      </c>
      <c r="E41" s="128"/>
      <c r="F41" s="128"/>
      <c r="G41" s="128"/>
      <c r="H41" s="128"/>
    </row>
    <row r="42" spans="2:8" ht="13.8" x14ac:dyDescent="0.3">
      <c r="B42" s="201"/>
      <c r="C42" s="140" t="s">
        <v>11</v>
      </c>
      <c r="D42" s="129">
        <v>512.82000000000005</v>
      </c>
      <c r="E42" s="128"/>
      <c r="F42" s="128"/>
      <c r="G42" s="128"/>
      <c r="H42" s="128"/>
    </row>
    <row r="43" spans="2:8" ht="13.8" x14ac:dyDescent="0.3">
      <c r="B43" s="201"/>
      <c r="C43" s="140" t="s">
        <v>12</v>
      </c>
      <c r="D43" s="129">
        <v>641.03</v>
      </c>
      <c r="E43" s="128"/>
      <c r="F43" s="128"/>
      <c r="G43" s="128"/>
      <c r="H43" s="128"/>
    </row>
    <row r="44" spans="2:8" ht="13.8" x14ac:dyDescent="0.3">
      <c r="B44" s="201">
        <v>92</v>
      </c>
      <c r="C44" s="140" t="s">
        <v>9</v>
      </c>
      <c r="D44" s="129">
        <v>126.92</v>
      </c>
      <c r="E44" s="128"/>
      <c r="F44" s="128"/>
      <c r="G44" s="128"/>
      <c r="H44" s="128"/>
    </row>
    <row r="45" spans="2:8" ht="13.8" x14ac:dyDescent="0.3">
      <c r="B45" s="201"/>
      <c r="C45" s="140" t="s">
        <v>11</v>
      </c>
      <c r="D45" s="129">
        <v>512.82000000000005</v>
      </c>
      <c r="E45" s="128"/>
      <c r="F45" s="128"/>
      <c r="G45" s="128"/>
      <c r="H45" s="128"/>
    </row>
    <row r="46" spans="2:8" ht="13.8" x14ac:dyDescent="0.3">
      <c r="B46" s="201"/>
      <c r="C46" s="140" t="s">
        <v>12</v>
      </c>
      <c r="D46" s="129">
        <v>641.03</v>
      </c>
      <c r="E46" s="128"/>
      <c r="F46" s="128"/>
      <c r="G46" s="128"/>
      <c r="H46" s="128"/>
    </row>
    <row r="48" spans="2:8" x14ac:dyDescent="0.25">
      <c r="B48" s="15" t="s">
        <v>13</v>
      </c>
      <c r="C48" s="16" t="s">
        <v>14</v>
      </c>
      <c r="D48" s="17" t="s">
        <v>15</v>
      </c>
      <c r="E48" s="17" t="s">
        <v>16</v>
      </c>
      <c r="F48" s="17" t="s">
        <v>17</v>
      </c>
      <c r="G48" s="17" t="s">
        <v>18</v>
      </c>
      <c r="H48" s="17" t="s">
        <v>19</v>
      </c>
    </row>
    <row r="49" spans="1:12" x14ac:dyDescent="0.25">
      <c r="B49" s="16" t="s">
        <v>20</v>
      </c>
      <c r="C49" s="18"/>
      <c r="D49" s="18">
        <v>1</v>
      </c>
      <c r="E49" s="18">
        <f>D49+0.75</f>
        <v>1.75</v>
      </c>
      <c r="F49" s="18">
        <f>E49+0.75</f>
        <v>2.5</v>
      </c>
      <c r="G49" s="18">
        <f>F49+0.75</f>
        <v>3.25</v>
      </c>
      <c r="H49" s="18">
        <f>G49+0.75</f>
        <v>4</v>
      </c>
    </row>
    <row r="50" spans="1:12" x14ac:dyDescent="0.25">
      <c r="B50" s="17" t="s">
        <v>21</v>
      </c>
      <c r="C50" s="18">
        <v>1</v>
      </c>
      <c r="D50" s="19">
        <f>(D49*C50)</f>
        <v>1</v>
      </c>
      <c r="E50" s="19">
        <f>(E49*C50)</f>
        <v>1.75</v>
      </c>
      <c r="F50" s="19">
        <f>(F49*C50)</f>
        <v>2.5</v>
      </c>
      <c r="G50" s="19">
        <f>(G49*C50)</f>
        <v>3.25</v>
      </c>
      <c r="H50" s="19">
        <f>(H49*C50)</f>
        <v>4</v>
      </c>
    </row>
    <row r="51" spans="1:12" x14ac:dyDescent="0.25">
      <c r="B51" s="17" t="s">
        <v>22</v>
      </c>
      <c r="C51" s="18">
        <v>2</v>
      </c>
      <c r="D51" s="19">
        <f>(D49*C51)</f>
        <v>2</v>
      </c>
      <c r="E51" s="19">
        <v>3</v>
      </c>
      <c r="F51" s="19">
        <f>(F49*C51)</f>
        <v>5</v>
      </c>
      <c r="G51" s="19">
        <f>(G49*C51)</f>
        <v>6.5</v>
      </c>
      <c r="H51" s="19">
        <f>(H49*C51)</f>
        <v>8</v>
      </c>
    </row>
    <row r="52" spans="1:12" x14ac:dyDescent="0.25">
      <c r="B52" s="17" t="s">
        <v>23</v>
      </c>
      <c r="C52" s="18">
        <v>3</v>
      </c>
      <c r="D52" s="19">
        <f>(D49*C52)</f>
        <v>3</v>
      </c>
      <c r="E52" s="19">
        <f>(E49*C52)</f>
        <v>5.25</v>
      </c>
      <c r="F52" s="19">
        <f>(F49*C52)</f>
        <v>7.5</v>
      </c>
      <c r="G52" s="19">
        <f>(G49*C52)</f>
        <v>9.75</v>
      </c>
      <c r="H52" s="19">
        <f>(H49*C52)</f>
        <v>12</v>
      </c>
    </row>
    <row r="54" spans="1:12" x14ac:dyDescent="0.25">
      <c r="B54" s="20" t="s">
        <v>24</v>
      </c>
      <c r="C54" s="21"/>
    </row>
    <row r="55" spans="1:12" ht="13.8" thickBot="1" x14ac:dyDescent="0.3">
      <c r="B55" s="5"/>
    </row>
    <row r="56" spans="1:12" ht="13.8" thickBot="1" x14ac:dyDescent="0.3">
      <c r="A56" s="4" t="s">
        <v>1</v>
      </c>
      <c r="B56" s="85" t="s">
        <v>25</v>
      </c>
      <c r="C56" s="87"/>
      <c r="D56" s="87"/>
      <c r="E56" s="87"/>
      <c r="F56" s="88"/>
      <c r="G56" s="99" t="s">
        <v>26</v>
      </c>
      <c r="H56" s="100" t="s">
        <v>27</v>
      </c>
      <c r="I56" s="100" t="s">
        <v>3</v>
      </c>
      <c r="J56" s="100" t="s">
        <v>3</v>
      </c>
      <c r="K56" s="100" t="s">
        <v>3</v>
      </c>
      <c r="L56" s="101" t="s">
        <v>28</v>
      </c>
    </row>
    <row r="58" spans="1:12" ht="13.8" x14ac:dyDescent="0.3">
      <c r="B58" s="22" t="s">
        <v>29</v>
      </c>
      <c r="C58" s="23" t="s">
        <v>14</v>
      </c>
      <c r="D58" s="24" t="s">
        <v>15</v>
      </c>
      <c r="E58" s="24" t="s">
        <v>16</v>
      </c>
      <c r="F58" s="24" t="s">
        <v>17</v>
      </c>
      <c r="G58" s="24" t="s">
        <v>18</v>
      </c>
      <c r="H58" s="24" t="s">
        <v>19</v>
      </c>
      <c r="I58" s="25"/>
      <c r="J58" s="25"/>
      <c r="K58" s="25"/>
    </row>
    <row r="59" spans="1:12" ht="13.8" x14ac:dyDescent="0.3">
      <c r="B59" s="26" t="s">
        <v>20</v>
      </c>
      <c r="C59" s="27"/>
      <c r="D59" s="27"/>
      <c r="E59" s="27"/>
      <c r="F59" s="27"/>
      <c r="G59" s="27"/>
      <c r="H59" s="27"/>
      <c r="I59" s="25"/>
      <c r="J59" s="25"/>
      <c r="K59" s="25"/>
    </row>
    <row r="60" spans="1:12" ht="13.8" x14ac:dyDescent="0.3">
      <c r="B60" s="28" t="s">
        <v>21</v>
      </c>
      <c r="C60" s="27"/>
      <c r="D60" s="81">
        <v>3.85</v>
      </c>
      <c r="E60" s="81">
        <f>D60*E50</f>
        <v>6.7374999999999998</v>
      </c>
      <c r="F60" s="81">
        <f>D60*F50</f>
        <v>9.625</v>
      </c>
      <c r="G60" s="81">
        <f>D60*G50</f>
        <v>12.512500000000001</v>
      </c>
      <c r="H60" s="81">
        <f>D60*H50</f>
        <v>15.4</v>
      </c>
      <c r="I60" s="25"/>
      <c r="J60" s="83"/>
      <c r="K60" s="83"/>
      <c r="L60" s="5"/>
    </row>
    <row r="61" spans="1:12" ht="13.8" x14ac:dyDescent="0.3">
      <c r="B61" s="28" t="s">
        <v>22</v>
      </c>
      <c r="C61" s="27"/>
      <c r="D61" s="81">
        <f>D60*D51</f>
        <v>7.7</v>
      </c>
      <c r="E61" s="81">
        <f>D60*E51</f>
        <v>11.55</v>
      </c>
      <c r="F61" s="81">
        <f>D60*F51</f>
        <v>19.25</v>
      </c>
      <c r="G61" s="81">
        <f>D60*G51</f>
        <v>25.025000000000002</v>
      </c>
      <c r="H61" s="81">
        <f>D60*H51</f>
        <v>30.8</v>
      </c>
      <c r="I61" s="25"/>
      <c r="J61" s="83"/>
      <c r="K61" s="83"/>
      <c r="L61" s="5"/>
    </row>
    <row r="62" spans="1:12" ht="13.8" x14ac:dyDescent="0.3">
      <c r="B62" s="28" t="s">
        <v>23</v>
      </c>
      <c r="C62" s="27"/>
      <c r="D62" s="81">
        <f>D60*D52</f>
        <v>11.55</v>
      </c>
      <c r="E62" s="81">
        <f>D60*E52</f>
        <v>20.212500000000002</v>
      </c>
      <c r="F62" s="81">
        <f>D60*F52</f>
        <v>28.875</v>
      </c>
      <c r="G62" s="81">
        <f>D60*G52</f>
        <v>37.537500000000001</v>
      </c>
      <c r="H62" s="81">
        <f>D60*H52</f>
        <v>46.2</v>
      </c>
      <c r="I62" s="25"/>
      <c r="J62" s="25"/>
      <c r="K62" s="25"/>
    </row>
    <row r="63" spans="1:12" ht="14.4" thickBot="1" x14ac:dyDescent="0.35"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2" ht="14.4" thickBot="1" x14ac:dyDescent="0.3">
      <c r="A64" s="4" t="s">
        <v>1</v>
      </c>
      <c r="B64" s="64" t="s">
        <v>30</v>
      </c>
      <c r="C64" s="29"/>
      <c r="D64" s="30"/>
      <c r="E64" s="29"/>
      <c r="F64" s="91">
        <v>3.85</v>
      </c>
      <c r="G64" s="32"/>
      <c r="H64" s="102" t="s">
        <v>31</v>
      </c>
      <c r="I64" s="99" t="s">
        <v>32</v>
      </c>
      <c r="J64" s="100" t="s">
        <v>3</v>
      </c>
      <c r="K64" s="100" t="s">
        <v>1</v>
      </c>
      <c r="L64" s="101" t="s">
        <v>28</v>
      </c>
    </row>
    <row r="65" spans="2:11" ht="15" thickBot="1" x14ac:dyDescent="0.35">
      <c r="B65" s="5"/>
      <c r="C65" s="32"/>
      <c r="D65" s="35"/>
      <c r="E65" s="32"/>
      <c r="F65" s="82"/>
      <c r="G65" s="32"/>
      <c r="H65" s="90"/>
      <c r="I65" s="32"/>
      <c r="J65" s="84"/>
      <c r="K65" s="32"/>
    </row>
    <row r="66" spans="2:11" ht="15" thickBot="1" x14ac:dyDescent="0.35">
      <c r="B66" s="85" t="s">
        <v>33</v>
      </c>
      <c r="C66" s="92"/>
      <c r="D66" s="93"/>
      <c r="E66" s="92"/>
      <c r="F66" s="89"/>
      <c r="G66" s="32"/>
      <c r="H66" s="90"/>
      <c r="I66" s="32"/>
      <c r="J66" s="84"/>
      <c r="K66" s="32"/>
    </row>
    <row r="67" spans="2:11" ht="15.6" x14ac:dyDescent="0.3">
      <c r="B67" s="34"/>
      <c r="C67" s="32"/>
      <c r="D67" s="35"/>
      <c r="E67" s="32"/>
      <c r="F67" s="33"/>
      <c r="G67" s="32"/>
      <c r="H67" s="32"/>
      <c r="I67" s="32"/>
      <c r="J67" s="84"/>
      <c r="K67" s="32"/>
    </row>
    <row r="68" spans="2:11" ht="18.75" customHeight="1" x14ac:dyDescent="0.25">
      <c r="B68" s="36" t="s">
        <v>34</v>
      </c>
      <c r="C68" s="32"/>
      <c r="D68" s="35"/>
      <c r="E68" s="32"/>
      <c r="F68" s="33"/>
      <c r="G68" s="32"/>
      <c r="H68" s="32"/>
      <c r="I68" s="32"/>
      <c r="J68" s="32"/>
      <c r="K68" s="32"/>
    </row>
    <row r="69" spans="2:11" ht="15.6" x14ac:dyDescent="0.25">
      <c r="B69" s="34"/>
      <c r="C69" s="32"/>
      <c r="D69" s="35"/>
      <c r="E69" s="32"/>
      <c r="F69" s="35"/>
      <c r="G69" s="32"/>
      <c r="H69" s="32"/>
      <c r="I69" s="37"/>
      <c r="J69" s="32"/>
      <c r="K69" s="32"/>
    </row>
    <row r="70" spans="2:11" x14ac:dyDescent="0.25">
      <c r="B70" s="38" t="s">
        <v>35</v>
      </c>
      <c r="C70" s="38"/>
      <c r="D70" s="38" t="s">
        <v>36</v>
      </c>
      <c r="E70" s="38"/>
      <c r="F70" s="39">
        <v>0</v>
      </c>
      <c r="I70" s="40" t="s">
        <v>37</v>
      </c>
    </row>
    <row r="71" spans="2:11" x14ac:dyDescent="0.25">
      <c r="B71" s="41" t="s">
        <v>38</v>
      </c>
      <c r="C71" s="41"/>
      <c r="D71" s="41" t="s">
        <v>36</v>
      </c>
      <c r="E71" s="41"/>
      <c r="F71" s="39">
        <v>0</v>
      </c>
      <c r="I71" s="42" t="s">
        <v>21</v>
      </c>
    </row>
    <row r="72" spans="2:11" x14ac:dyDescent="0.25">
      <c r="B72" s="38" t="s">
        <v>39</v>
      </c>
      <c r="C72" s="38"/>
      <c r="D72" s="38" t="s">
        <v>36</v>
      </c>
      <c r="E72" s="38"/>
      <c r="F72" s="39">
        <v>0</v>
      </c>
      <c r="I72" s="42" t="s">
        <v>17</v>
      </c>
    </row>
    <row r="73" spans="2:11" x14ac:dyDescent="0.25">
      <c r="B73" s="41" t="s">
        <v>40</v>
      </c>
      <c r="C73" s="41"/>
      <c r="D73" s="41" t="s">
        <v>36</v>
      </c>
      <c r="E73" s="41"/>
      <c r="F73" s="39">
        <v>0</v>
      </c>
      <c r="I73" s="42" t="s">
        <v>23</v>
      </c>
    </row>
    <row r="74" spans="2:11" x14ac:dyDescent="0.25">
      <c r="B74" s="41" t="s">
        <v>41</v>
      </c>
      <c r="C74" s="41"/>
      <c r="D74" s="41" t="s">
        <v>36</v>
      </c>
      <c r="E74" s="41"/>
      <c r="F74" s="39">
        <v>0</v>
      </c>
      <c r="I74" s="37"/>
    </row>
    <row r="75" spans="2:11" x14ac:dyDescent="0.25">
      <c r="B75" s="38" t="s">
        <v>42</v>
      </c>
      <c r="C75" s="38"/>
      <c r="D75" s="38" t="s">
        <v>36</v>
      </c>
      <c r="E75" s="38"/>
      <c r="F75" s="39">
        <v>0</v>
      </c>
      <c r="I75" s="37"/>
    </row>
    <row r="76" spans="2:11" x14ac:dyDescent="0.25">
      <c r="B76" s="41"/>
      <c r="C76" s="41"/>
      <c r="D76" s="41"/>
      <c r="E76" s="41"/>
      <c r="F76" s="41"/>
      <c r="I76" s="37"/>
    </row>
    <row r="77" spans="2:11" x14ac:dyDescent="0.25">
      <c r="B77" s="41"/>
      <c r="C77" s="41"/>
      <c r="D77" s="41"/>
      <c r="E77" s="41"/>
      <c r="F77" s="41"/>
      <c r="I77" s="37"/>
    </row>
    <row r="79" spans="2:11" ht="14.4" x14ac:dyDescent="0.3">
      <c r="B79" s="43" t="s">
        <v>43</v>
      </c>
    </row>
    <row r="81" spans="2:11" x14ac:dyDescent="0.25">
      <c r="B81" s="38" t="s">
        <v>44</v>
      </c>
      <c r="C81" s="44"/>
      <c r="D81" s="38"/>
      <c r="E81" s="38"/>
      <c r="F81" s="38"/>
      <c r="G81" s="38"/>
      <c r="H81" s="38"/>
      <c r="I81" s="38"/>
      <c r="J81" s="45">
        <v>2</v>
      </c>
      <c r="K81" s="39">
        <v>0</v>
      </c>
    </row>
    <row r="82" spans="2:11" x14ac:dyDescent="0.25">
      <c r="B82" s="41" t="s">
        <v>45</v>
      </c>
      <c r="C82" s="46"/>
      <c r="D82" s="41"/>
      <c r="E82" s="41"/>
      <c r="F82" s="41"/>
      <c r="G82" s="41"/>
      <c r="H82" s="41"/>
      <c r="I82" s="41"/>
      <c r="J82" s="45">
        <v>2</v>
      </c>
      <c r="K82" s="39">
        <v>0</v>
      </c>
    </row>
    <row r="83" spans="2:11" x14ac:dyDescent="0.25">
      <c r="B83" s="38" t="s">
        <v>46</v>
      </c>
      <c r="C83" s="44"/>
      <c r="D83" s="38"/>
      <c r="E83" s="38"/>
      <c r="F83" s="38"/>
      <c r="G83" s="38"/>
      <c r="H83" s="38"/>
      <c r="I83" s="38"/>
      <c r="J83" s="45">
        <v>2</v>
      </c>
      <c r="K83" s="39">
        <v>0</v>
      </c>
    </row>
    <row r="84" spans="2:11" x14ac:dyDescent="0.25">
      <c r="B84" s="41" t="s">
        <v>47</v>
      </c>
      <c r="C84" s="46"/>
      <c r="D84" s="41"/>
      <c r="E84" s="41"/>
      <c r="F84" s="41"/>
      <c r="G84" s="41"/>
      <c r="H84" s="41"/>
      <c r="I84" s="41"/>
      <c r="J84" s="45">
        <v>3</v>
      </c>
      <c r="K84" s="39">
        <v>0</v>
      </c>
    </row>
    <row r="85" spans="2:11" x14ac:dyDescent="0.25">
      <c r="B85" s="38" t="s">
        <v>48</v>
      </c>
      <c r="C85" s="44"/>
      <c r="D85" s="38"/>
      <c r="E85" s="38"/>
      <c r="F85" s="38"/>
      <c r="G85" s="38"/>
      <c r="H85" s="38"/>
      <c r="I85" s="38"/>
      <c r="J85" s="45">
        <v>2</v>
      </c>
      <c r="K85" s="39">
        <v>0</v>
      </c>
    </row>
    <row r="86" spans="2:11" x14ac:dyDescent="0.25">
      <c r="B86" s="41" t="s">
        <v>49</v>
      </c>
      <c r="C86" s="46"/>
      <c r="D86" s="41"/>
      <c r="E86" s="41"/>
      <c r="F86" s="41"/>
      <c r="G86" s="41"/>
      <c r="H86" s="41"/>
      <c r="I86" s="41"/>
      <c r="J86" s="45">
        <v>3</v>
      </c>
      <c r="K86" s="39">
        <v>0</v>
      </c>
    </row>
    <row r="87" spans="2:11" x14ac:dyDescent="0.25">
      <c r="B87" s="38" t="s">
        <v>50</v>
      </c>
      <c r="C87" s="44"/>
      <c r="D87" s="38"/>
      <c r="E87" s="38"/>
      <c r="F87" s="38"/>
      <c r="G87" s="38"/>
      <c r="H87" s="38"/>
      <c r="I87" s="38"/>
      <c r="J87" s="45">
        <v>1</v>
      </c>
      <c r="K87" s="39">
        <v>0</v>
      </c>
    </row>
    <row r="88" spans="2:11" x14ac:dyDescent="0.25">
      <c r="B88" s="41" t="s">
        <v>51</v>
      </c>
      <c r="C88" s="46"/>
      <c r="D88" s="41"/>
      <c r="E88" s="41"/>
      <c r="F88" s="41"/>
      <c r="G88" s="41"/>
      <c r="H88" s="41"/>
      <c r="I88" s="41"/>
      <c r="J88" s="45">
        <v>1</v>
      </c>
      <c r="K88" s="39">
        <v>0</v>
      </c>
    </row>
    <row r="89" spans="2:11" x14ac:dyDescent="0.25">
      <c r="B89" s="38" t="s">
        <v>52</v>
      </c>
      <c r="C89" s="44"/>
      <c r="D89" s="38"/>
      <c r="E89" s="38"/>
      <c r="F89" s="38"/>
      <c r="G89" s="38"/>
      <c r="H89" s="38"/>
      <c r="I89" s="38"/>
      <c r="J89" s="45">
        <v>3</v>
      </c>
      <c r="K89" s="39">
        <v>0</v>
      </c>
    </row>
    <row r="90" spans="2:11" x14ac:dyDescent="0.25">
      <c r="B90" s="41" t="s">
        <v>53</v>
      </c>
      <c r="C90" s="46"/>
      <c r="D90" s="41"/>
      <c r="E90" s="41"/>
      <c r="F90" s="41"/>
      <c r="G90" s="41"/>
      <c r="H90" s="41"/>
      <c r="I90" s="41"/>
      <c r="J90" s="45">
        <v>2</v>
      </c>
      <c r="K90" s="39">
        <v>0</v>
      </c>
    </row>
    <row r="91" spans="2:11" x14ac:dyDescent="0.25">
      <c r="B91" s="38" t="s">
        <v>54</v>
      </c>
      <c r="C91" s="44"/>
      <c r="D91" s="38"/>
      <c r="E91" s="38"/>
      <c r="F91" s="38"/>
      <c r="G91" s="38"/>
      <c r="H91" s="38"/>
      <c r="I91" s="38"/>
      <c r="J91" s="45">
        <v>2</v>
      </c>
      <c r="K91" s="39">
        <v>0</v>
      </c>
    </row>
    <row r="92" spans="2:11" x14ac:dyDescent="0.25">
      <c r="B92" s="41" t="s">
        <v>55</v>
      </c>
      <c r="C92" s="46"/>
      <c r="D92" s="41"/>
      <c r="E92" s="41"/>
      <c r="F92" s="41"/>
      <c r="G92" s="41"/>
      <c r="H92" s="41"/>
      <c r="I92" s="41"/>
      <c r="J92" s="45">
        <v>2</v>
      </c>
      <c r="K92" s="39">
        <v>0</v>
      </c>
    </row>
    <row r="93" spans="2:11" x14ac:dyDescent="0.25">
      <c r="B93" s="38" t="s">
        <v>56</v>
      </c>
      <c r="C93" s="44"/>
      <c r="D93" s="38"/>
      <c r="E93" s="38"/>
      <c r="F93" s="38"/>
      <c r="G93" s="38"/>
      <c r="H93" s="38"/>
      <c r="I93" s="38"/>
      <c r="J93" s="45">
        <v>1</v>
      </c>
      <c r="K93" s="39">
        <v>0</v>
      </c>
    </row>
    <row r="94" spans="2:11" x14ac:dyDescent="0.25">
      <c r="B94" s="41" t="s">
        <v>57</v>
      </c>
      <c r="C94" s="46"/>
      <c r="D94" s="41"/>
      <c r="E94" s="41"/>
      <c r="F94" s="41"/>
      <c r="G94" s="41"/>
      <c r="H94" s="41"/>
      <c r="I94" s="41"/>
      <c r="J94" s="45">
        <v>3</v>
      </c>
      <c r="K94" s="39">
        <v>0</v>
      </c>
    </row>
    <row r="95" spans="2:11" x14ac:dyDescent="0.25">
      <c r="B95" s="38" t="s">
        <v>58</v>
      </c>
      <c r="C95" s="44"/>
      <c r="D95" s="38"/>
      <c r="E95" s="38"/>
      <c r="F95" s="38"/>
      <c r="G95" s="38"/>
      <c r="H95" s="38"/>
      <c r="I95" s="38"/>
      <c r="J95" s="45">
        <v>1</v>
      </c>
      <c r="K95" s="39">
        <v>0</v>
      </c>
    </row>
    <row r="97" spans="1:12" ht="14.4" x14ac:dyDescent="0.3">
      <c r="B97" s="43" t="s">
        <v>59</v>
      </c>
    </row>
    <row r="99" spans="1:12" ht="14.4" x14ac:dyDescent="0.35">
      <c r="B99" s="38" t="s">
        <v>60</v>
      </c>
      <c r="C99" s="47"/>
      <c r="D99" s="47"/>
      <c r="E99" s="47"/>
      <c r="F99" s="47"/>
      <c r="G99" s="47"/>
      <c r="H99" s="47"/>
      <c r="I99" s="47"/>
      <c r="J99" s="48">
        <v>2</v>
      </c>
      <c r="K99" s="49">
        <v>0</v>
      </c>
    </row>
    <row r="100" spans="1:12" ht="14.4" x14ac:dyDescent="0.35">
      <c r="B100" s="41" t="s">
        <v>61</v>
      </c>
      <c r="J100" s="48">
        <v>2</v>
      </c>
      <c r="K100" s="49">
        <v>0</v>
      </c>
    </row>
    <row r="101" spans="1:12" ht="14.4" x14ac:dyDescent="0.35">
      <c r="B101" s="38" t="s">
        <v>62</v>
      </c>
      <c r="C101" s="47"/>
      <c r="D101" s="47"/>
      <c r="E101" s="47"/>
      <c r="F101" s="47"/>
      <c r="G101" s="47"/>
      <c r="H101" s="47"/>
      <c r="I101" s="47"/>
      <c r="J101" s="48">
        <v>2</v>
      </c>
      <c r="K101" s="49">
        <v>0</v>
      </c>
    </row>
    <row r="102" spans="1:12" ht="14.4" x14ac:dyDescent="0.35">
      <c r="B102" s="41" t="s">
        <v>63</v>
      </c>
      <c r="J102" s="48">
        <v>1</v>
      </c>
      <c r="K102" s="49">
        <v>0</v>
      </c>
    </row>
    <row r="103" spans="1:12" ht="15" thickBot="1" x14ac:dyDescent="0.4">
      <c r="B103" s="41"/>
      <c r="K103" s="50"/>
    </row>
    <row r="104" spans="1:12" ht="15" thickBot="1" x14ac:dyDescent="0.4">
      <c r="B104" s="95" t="s">
        <v>64</v>
      </c>
      <c r="C104" s="96"/>
      <c r="D104" s="97"/>
      <c r="K104" s="50"/>
    </row>
    <row r="105" spans="1:12" ht="15" thickBot="1" x14ac:dyDescent="0.4">
      <c r="B105" s="41"/>
      <c r="K105" s="50"/>
    </row>
    <row r="106" spans="1:12" ht="15" thickBot="1" x14ac:dyDescent="0.4">
      <c r="A106" s="4" t="s">
        <v>1</v>
      </c>
      <c r="B106" s="85" t="s">
        <v>65</v>
      </c>
      <c r="C106" s="86"/>
      <c r="D106" s="86"/>
      <c r="E106" s="86"/>
      <c r="F106" s="98"/>
      <c r="G106" s="104"/>
      <c r="H106" s="100" t="s">
        <v>4</v>
      </c>
      <c r="I106" s="100" t="s">
        <v>1</v>
      </c>
      <c r="J106" s="100" t="s">
        <v>1</v>
      </c>
      <c r="K106" s="103" t="s">
        <v>1</v>
      </c>
      <c r="L106" s="101" t="s">
        <v>28</v>
      </c>
    </row>
    <row r="107" spans="1:12" ht="14.4" x14ac:dyDescent="0.35">
      <c r="B107" s="41"/>
      <c r="F107" s="50"/>
    </row>
    <row r="108" spans="1:12" ht="15.6" x14ac:dyDescent="0.3">
      <c r="B108" s="125" t="s">
        <v>6</v>
      </c>
      <c r="C108" s="125" t="s">
        <v>7</v>
      </c>
      <c r="D108" s="125" t="s">
        <v>66</v>
      </c>
      <c r="E108" s="94"/>
      <c r="F108" s="125" t="s">
        <v>6</v>
      </c>
      <c r="G108" s="125" t="s">
        <v>7</v>
      </c>
      <c r="H108" s="125" t="s">
        <v>66</v>
      </c>
    </row>
    <row r="109" spans="1:12" ht="15.6" x14ac:dyDescent="0.3">
      <c r="B109" s="201">
        <v>72</v>
      </c>
      <c r="C109" s="140" t="s">
        <v>9</v>
      </c>
      <c r="D109" s="127">
        <v>5000</v>
      </c>
      <c r="E109" s="94"/>
      <c r="F109" s="207">
        <v>93</v>
      </c>
      <c r="G109" s="126" t="s">
        <v>9</v>
      </c>
      <c r="H109" s="127">
        <v>1000</v>
      </c>
    </row>
    <row r="110" spans="1:12" ht="15.6" x14ac:dyDescent="0.3">
      <c r="B110" s="201"/>
      <c r="C110" s="140" t="s">
        <v>11</v>
      </c>
      <c r="D110" s="127">
        <v>400000.01</v>
      </c>
      <c r="E110" s="94"/>
      <c r="F110" s="207"/>
      <c r="G110" s="126" t="s">
        <v>11</v>
      </c>
      <c r="H110" s="127">
        <v>10000.01</v>
      </c>
    </row>
    <row r="111" spans="1:12" ht="15.6" x14ac:dyDescent="0.3">
      <c r="B111" s="201"/>
      <c r="C111" s="140" t="s">
        <v>12</v>
      </c>
      <c r="D111" s="127">
        <v>10000000.01</v>
      </c>
      <c r="E111" s="94"/>
      <c r="F111" s="207"/>
      <c r="G111" s="126" t="s">
        <v>12</v>
      </c>
      <c r="H111" s="127">
        <v>50000.01</v>
      </c>
    </row>
    <row r="112" spans="1:12" ht="15.6" x14ac:dyDescent="0.3">
      <c r="B112" s="201">
        <v>73</v>
      </c>
      <c r="C112" s="140" t="s">
        <v>9</v>
      </c>
      <c r="D112" s="127">
        <v>5000</v>
      </c>
      <c r="E112" s="94"/>
      <c r="F112" s="207">
        <v>94</v>
      </c>
      <c r="G112" s="126" t="s">
        <v>9</v>
      </c>
      <c r="H112" s="127">
        <v>1500</v>
      </c>
    </row>
    <row r="113" spans="2:8" ht="15.6" x14ac:dyDescent="0.3">
      <c r="B113" s="201"/>
      <c r="C113" s="140" t="s">
        <v>11</v>
      </c>
      <c r="D113" s="127">
        <v>400000.01</v>
      </c>
      <c r="E113" s="94"/>
      <c r="F113" s="207"/>
      <c r="G113" s="126" t="s">
        <v>11</v>
      </c>
      <c r="H113" s="127">
        <v>100000.01</v>
      </c>
    </row>
    <row r="114" spans="2:8" ht="15.6" x14ac:dyDescent="0.3">
      <c r="B114" s="201"/>
      <c r="C114" s="140" t="s">
        <v>12</v>
      </c>
      <c r="D114" s="127">
        <v>10000000.01</v>
      </c>
      <c r="E114" s="94"/>
      <c r="F114" s="207"/>
      <c r="G114" s="126" t="s">
        <v>12</v>
      </c>
      <c r="H114" s="127">
        <v>500000.01</v>
      </c>
    </row>
    <row r="115" spans="2:8" ht="15.6" x14ac:dyDescent="0.3">
      <c r="B115" s="201">
        <v>75</v>
      </c>
      <c r="C115" s="140" t="s">
        <v>9</v>
      </c>
      <c r="D115" s="127">
        <v>500</v>
      </c>
      <c r="E115" s="94"/>
      <c r="F115" s="207">
        <v>95</v>
      </c>
      <c r="G115" s="126" t="s">
        <v>9</v>
      </c>
      <c r="H115" s="127">
        <v>10000</v>
      </c>
    </row>
    <row r="116" spans="2:8" ht="15.6" x14ac:dyDescent="0.3">
      <c r="B116" s="201"/>
      <c r="C116" s="140" t="s">
        <v>11</v>
      </c>
      <c r="D116" s="127">
        <v>100000.01</v>
      </c>
      <c r="E116" s="94"/>
      <c r="F116" s="207"/>
      <c r="G116" s="126" t="s">
        <v>11</v>
      </c>
      <c r="H116" s="127">
        <v>100000.01</v>
      </c>
    </row>
    <row r="117" spans="2:8" ht="15.6" x14ac:dyDescent="0.3">
      <c r="B117" s="201"/>
      <c r="C117" s="140" t="s">
        <v>12</v>
      </c>
      <c r="D117" s="127">
        <v>500000.01</v>
      </c>
      <c r="E117" s="94"/>
      <c r="F117" s="207"/>
      <c r="G117" s="126" t="s">
        <v>12</v>
      </c>
      <c r="H117" s="127">
        <v>500000.01</v>
      </c>
    </row>
    <row r="118" spans="2:8" ht="15.6" x14ac:dyDescent="0.3">
      <c r="B118" s="201">
        <v>76</v>
      </c>
      <c r="C118" s="140" t="s">
        <v>9</v>
      </c>
      <c r="D118" s="127">
        <v>100000</v>
      </c>
      <c r="E118" s="94"/>
      <c r="F118" s="207">
        <v>97</v>
      </c>
      <c r="G118" s="126" t="s">
        <v>9</v>
      </c>
      <c r="H118" s="127">
        <v>1500</v>
      </c>
    </row>
    <row r="119" spans="2:8" ht="15.6" x14ac:dyDescent="0.3">
      <c r="B119" s="201"/>
      <c r="C119" s="140" t="s">
        <v>11</v>
      </c>
      <c r="D119" s="127">
        <v>200000.01</v>
      </c>
      <c r="E119" s="94"/>
      <c r="F119" s="207"/>
      <c r="G119" s="126" t="s">
        <v>11</v>
      </c>
      <c r="H119" s="127">
        <v>100000.01</v>
      </c>
    </row>
    <row r="120" spans="2:8" ht="15.6" x14ac:dyDescent="0.3">
      <c r="B120" s="201"/>
      <c r="C120" s="140" t="s">
        <v>12</v>
      </c>
      <c r="D120" s="127">
        <v>500000.01</v>
      </c>
      <c r="E120" s="94"/>
      <c r="F120" s="207"/>
      <c r="G120" s="126" t="s">
        <v>12</v>
      </c>
      <c r="H120" s="127">
        <v>500000.01</v>
      </c>
    </row>
    <row r="121" spans="2:8" ht="15.6" x14ac:dyDescent="0.3">
      <c r="B121" s="201">
        <v>77</v>
      </c>
      <c r="C121" s="140" t="s">
        <v>9</v>
      </c>
      <c r="D121" s="127">
        <v>500</v>
      </c>
      <c r="E121" s="94"/>
      <c r="F121" s="207">
        <v>101</v>
      </c>
      <c r="G121" s="126" t="s">
        <v>9</v>
      </c>
      <c r="H121" s="127">
        <v>1500</v>
      </c>
    </row>
    <row r="122" spans="2:8" ht="15.6" x14ac:dyDescent="0.3">
      <c r="B122" s="201"/>
      <c r="C122" s="140" t="s">
        <v>11</v>
      </c>
      <c r="D122" s="127">
        <v>400000.01</v>
      </c>
      <c r="E122" s="94"/>
      <c r="F122" s="207"/>
      <c r="G122" s="126" t="s">
        <v>11</v>
      </c>
      <c r="H122" s="127">
        <v>100000.01</v>
      </c>
    </row>
    <row r="123" spans="2:8" ht="15.6" x14ac:dyDescent="0.3">
      <c r="B123" s="201"/>
      <c r="C123" s="140" t="s">
        <v>12</v>
      </c>
      <c r="D123" s="127">
        <v>5000000.01</v>
      </c>
      <c r="E123" s="94"/>
      <c r="F123" s="207"/>
      <c r="G123" s="126" t="s">
        <v>12</v>
      </c>
      <c r="H123" s="127">
        <v>500000.01</v>
      </c>
    </row>
    <row r="124" spans="2:8" ht="15.6" x14ac:dyDescent="0.3">
      <c r="B124" s="201">
        <v>78</v>
      </c>
      <c r="C124" s="140" t="s">
        <v>9</v>
      </c>
      <c r="D124" s="127">
        <v>5000</v>
      </c>
      <c r="E124" s="94"/>
      <c r="F124" s="207">
        <v>102</v>
      </c>
      <c r="G124" s="126" t="s">
        <v>9</v>
      </c>
      <c r="H124" s="127">
        <v>500</v>
      </c>
    </row>
    <row r="125" spans="2:8" ht="15.6" x14ac:dyDescent="0.3">
      <c r="B125" s="201"/>
      <c r="C125" s="140" t="s">
        <v>11</v>
      </c>
      <c r="D125" s="127">
        <v>1000000.01</v>
      </c>
      <c r="E125" s="94"/>
      <c r="F125" s="207"/>
      <c r="G125" s="126" t="s">
        <v>11</v>
      </c>
      <c r="H125" s="127">
        <v>2000.01</v>
      </c>
    </row>
    <row r="126" spans="2:8" ht="15.6" x14ac:dyDescent="0.3">
      <c r="B126" s="201"/>
      <c r="C126" s="140" t="s">
        <v>12</v>
      </c>
      <c r="D126" s="127">
        <v>2000000.01</v>
      </c>
      <c r="E126" s="94"/>
      <c r="F126" s="207"/>
      <c r="G126" s="126" t="s">
        <v>12</v>
      </c>
      <c r="H126" s="127">
        <v>5000.01</v>
      </c>
    </row>
    <row r="127" spans="2:8" ht="15.6" x14ac:dyDescent="0.3">
      <c r="B127" s="201">
        <v>80</v>
      </c>
      <c r="C127" s="140" t="s">
        <v>9</v>
      </c>
      <c r="D127" s="127">
        <v>1000</v>
      </c>
      <c r="E127" s="94"/>
      <c r="F127" s="207">
        <v>103</v>
      </c>
      <c r="G127" s="126" t="s">
        <v>9</v>
      </c>
      <c r="H127" s="127">
        <v>200</v>
      </c>
    </row>
    <row r="128" spans="2:8" ht="15.6" x14ac:dyDescent="0.3">
      <c r="B128" s="201"/>
      <c r="C128" s="140" t="s">
        <v>11</v>
      </c>
      <c r="D128" s="127">
        <v>400000.01</v>
      </c>
      <c r="E128" s="94"/>
      <c r="F128" s="207"/>
      <c r="G128" s="126" t="s">
        <v>11</v>
      </c>
      <c r="H128" s="127">
        <v>20000.009999999998</v>
      </c>
    </row>
    <row r="129" spans="2:8" ht="15.6" x14ac:dyDescent="0.3">
      <c r="B129" s="201"/>
      <c r="C129" s="140" t="s">
        <v>12</v>
      </c>
      <c r="D129" s="127">
        <v>5000000.01</v>
      </c>
      <c r="E129" s="94"/>
      <c r="F129" s="207"/>
      <c r="G129" s="126" t="s">
        <v>12</v>
      </c>
      <c r="H129" s="127">
        <v>50000.01</v>
      </c>
    </row>
    <row r="130" spans="2:8" ht="15.6" x14ac:dyDescent="0.3">
      <c r="B130" s="201">
        <v>82</v>
      </c>
      <c r="C130" s="140" t="s">
        <v>9</v>
      </c>
      <c r="D130" s="127">
        <v>500</v>
      </c>
      <c r="E130" s="94"/>
    </row>
    <row r="131" spans="2:8" ht="15.6" x14ac:dyDescent="0.3">
      <c r="B131" s="201"/>
      <c r="C131" s="140" t="s">
        <v>11</v>
      </c>
      <c r="D131" s="127">
        <v>2000.01</v>
      </c>
      <c r="E131" s="94"/>
    </row>
    <row r="132" spans="2:8" ht="15.6" x14ac:dyDescent="0.3">
      <c r="B132" s="201"/>
      <c r="C132" s="140" t="s">
        <v>12</v>
      </c>
      <c r="D132" s="127">
        <v>5000.01</v>
      </c>
      <c r="E132" s="94"/>
    </row>
    <row r="133" spans="2:8" ht="15.6" x14ac:dyDescent="0.3">
      <c r="B133" s="201">
        <v>83</v>
      </c>
      <c r="C133" s="140" t="s">
        <v>9</v>
      </c>
      <c r="D133" s="127">
        <v>500</v>
      </c>
      <c r="E133" s="94"/>
    </row>
    <row r="134" spans="2:8" ht="15.6" x14ac:dyDescent="0.3">
      <c r="B134" s="201"/>
      <c r="C134" s="140" t="s">
        <v>11</v>
      </c>
      <c r="D134" s="127">
        <v>400000.01</v>
      </c>
      <c r="E134" s="94"/>
    </row>
    <row r="135" spans="2:8" ht="15.6" x14ac:dyDescent="0.3">
      <c r="B135" s="201"/>
      <c r="C135" s="140" t="s">
        <v>12</v>
      </c>
      <c r="D135" s="127">
        <v>5000000.01</v>
      </c>
      <c r="E135" s="94"/>
    </row>
    <row r="136" spans="2:8" ht="15.6" x14ac:dyDescent="0.3">
      <c r="B136" s="201">
        <v>86</v>
      </c>
      <c r="C136" s="140" t="s">
        <v>9</v>
      </c>
      <c r="D136" s="127">
        <v>10000</v>
      </c>
      <c r="E136" s="94"/>
    </row>
    <row r="137" spans="2:8" ht="15.6" x14ac:dyDescent="0.3">
      <c r="B137" s="201"/>
      <c r="C137" s="140" t="s">
        <v>11</v>
      </c>
      <c r="D137" s="127">
        <v>35000.01</v>
      </c>
      <c r="E137" s="94"/>
    </row>
    <row r="138" spans="2:8" ht="15.6" x14ac:dyDescent="0.3">
      <c r="B138" s="201"/>
      <c r="C138" s="140" t="s">
        <v>12</v>
      </c>
      <c r="D138" s="127">
        <v>70000.009999999995</v>
      </c>
      <c r="E138" s="94"/>
    </row>
    <row r="139" spans="2:8" ht="15.6" x14ac:dyDescent="0.3">
      <c r="B139" s="201">
        <v>89</v>
      </c>
      <c r="C139" s="140" t="s">
        <v>9</v>
      </c>
      <c r="D139" s="127">
        <v>500</v>
      </c>
      <c r="E139" s="94"/>
    </row>
    <row r="140" spans="2:8" ht="15.6" x14ac:dyDescent="0.3">
      <c r="B140" s="201"/>
      <c r="C140" s="140" t="s">
        <v>11</v>
      </c>
      <c r="D140" s="127">
        <v>10000.01</v>
      </c>
      <c r="E140" s="94"/>
    </row>
    <row r="141" spans="2:8" ht="15.6" x14ac:dyDescent="0.3">
      <c r="B141" s="201"/>
      <c r="C141" s="140" t="s">
        <v>12</v>
      </c>
      <c r="D141" s="127">
        <v>50000.01</v>
      </c>
      <c r="E141" s="94"/>
    </row>
    <row r="142" spans="2:8" ht="15.6" x14ac:dyDescent="0.3">
      <c r="B142" s="201">
        <v>91</v>
      </c>
      <c r="C142" s="140" t="s">
        <v>9</v>
      </c>
      <c r="D142" s="127">
        <v>10000</v>
      </c>
      <c r="E142" s="94"/>
    </row>
    <row r="143" spans="2:8" ht="15.6" x14ac:dyDescent="0.3">
      <c r="B143" s="201"/>
      <c r="C143" s="140" t="s">
        <v>11</v>
      </c>
      <c r="D143" s="127">
        <v>100000.01</v>
      </c>
      <c r="E143" s="94"/>
    </row>
    <row r="144" spans="2:8" ht="15.6" x14ac:dyDescent="0.3">
      <c r="B144" s="201"/>
      <c r="C144" s="140" t="s">
        <v>12</v>
      </c>
      <c r="D144" s="127">
        <v>500000.01</v>
      </c>
      <c r="E144" s="94"/>
    </row>
    <row r="145" spans="2:8" ht="15.6" x14ac:dyDescent="0.3">
      <c r="B145" s="201">
        <v>92</v>
      </c>
      <c r="C145" s="140" t="s">
        <v>9</v>
      </c>
      <c r="D145" s="127">
        <v>1000</v>
      </c>
      <c r="E145" s="94"/>
    </row>
    <row r="146" spans="2:8" ht="15.6" x14ac:dyDescent="0.3">
      <c r="B146" s="201"/>
      <c r="C146" s="140" t="s">
        <v>11</v>
      </c>
      <c r="D146" s="127">
        <v>100000.01</v>
      </c>
      <c r="E146" s="94"/>
    </row>
    <row r="147" spans="2:8" ht="15.6" x14ac:dyDescent="0.3">
      <c r="B147" s="201"/>
      <c r="C147" s="140" t="s">
        <v>12</v>
      </c>
      <c r="D147" s="127">
        <v>500000.01</v>
      </c>
      <c r="E147" s="94"/>
    </row>
    <row r="149" spans="2:8" ht="13.8" x14ac:dyDescent="0.3">
      <c r="B149" s="5" t="s">
        <v>67</v>
      </c>
      <c r="C149" s="127">
        <v>5000</v>
      </c>
    </row>
    <row r="151" spans="2:8" ht="13.8" x14ac:dyDescent="0.3">
      <c r="B151" s="5" t="s">
        <v>68</v>
      </c>
      <c r="C151" s="127">
        <f>F64+C149</f>
        <v>5003.8500000000004</v>
      </c>
    </row>
    <row r="153" spans="2:8" ht="13.8" x14ac:dyDescent="0.3">
      <c r="B153" s="51" t="s">
        <v>69</v>
      </c>
      <c r="C153" s="52">
        <f>C151+(F64*(((F70+F71+F72+F73+F74+F75)+(K81+K82+K83+K84+K85+K86+K87+K88+K89+K90+K91+K92+K93+K76+K95))-(K99+K100+K101+K12)))</f>
        <v>5003.8500000000004</v>
      </c>
      <c r="D153" s="53"/>
      <c r="E153" s="54"/>
      <c r="F153" s="53"/>
      <c r="G153" s="53"/>
      <c r="H153" s="53"/>
    </row>
    <row r="154" spans="2:8" ht="13.8" x14ac:dyDescent="0.3">
      <c r="B154" s="53"/>
      <c r="C154" s="53"/>
      <c r="D154" s="53"/>
      <c r="E154" s="53"/>
      <c r="F154" s="53"/>
      <c r="G154" s="53"/>
      <c r="H154" s="53"/>
    </row>
    <row r="155" spans="2:8" ht="13.8" x14ac:dyDescent="0.3">
      <c r="B155" s="55" t="s">
        <v>70</v>
      </c>
      <c r="C155" s="55" t="s">
        <v>71</v>
      </c>
      <c r="D155" s="55"/>
      <c r="E155" s="56">
        <v>0</v>
      </c>
      <c r="F155" s="41"/>
      <c r="G155" s="53"/>
      <c r="H155" s="53"/>
    </row>
    <row r="156" spans="2:8" ht="13.8" x14ac:dyDescent="0.3">
      <c r="B156" s="37"/>
      <c r="C156" s="57"/>
      <c r="D156" s="41"/>
      <c r="E156" s="58"/>
      <c r="F156" s="59"/>
      <c r="G156" s="53"/>
      <c r="H156" s="53"/>
    </row>
    <row r="157" spans="2:8" ht="13.8" x14ac:dyDescent="0.3">
      <c r="B157" s="60" t="s">
        <v>72</v>
      </c>
      <c r="C157" s="61">
        <f>C153*E155</f>
        <v>0</v>
      </c>
      <c r="D157" s="41"/>
      <c r="E157" s="58"/>
      <c r="F157" s="59"/>
      <c r="G157" s="53"/>
      <c r="H157" s="53"/>
    </row>
    <row r="158" spans="2:8" ht="13.8" x14ac:dyDescent="0.3">
      <c r="B158" s="37" t="s">
        <v>73</v>
      </c>
      <c r="C158" s="57"/>
      <c r="D158" s="41"/>
      <c r="E158" s="58"/>
      <c r="F158" s="59"/>
      <c r="G158" s="53"/>
      <c r="H158" s="53"/>
    </row>
    <row r="159" spans="2:8" ht="13.8" thickBot="1" x14ac:dyDescent="0.3">
      <c r="B159" s="41"/>
      <c r="C159" s="41"/>
      <c r="D159" s="41"/>
      <c r="E159" s="41"/>
      <c r="F159" s="41"/>
    </row>
    <row r="160" spans="2:8" ht="13.8" thickBot="1" x14ac:dyDescent="0.3">
      <c r="B160" s="71" t="s">
        <v>74</v>
      </c>
      <c r="C160" s="62"/>
      <c r="D160" s="62"/>
      <c r="E160" s="63"/>
      <c r="F160" s="72" t="s">
        <v>75</v>
      </c>
      <c r="G160" s="2"/>
      <c r="H160" s="3"/>
    </row>
  </sheetData>
  <mergeCells count="43">
    <mergeCell ref="B124:B126"/>
    <mergeCell ref="B109:B111"/>
    <mergeCell ref="B112:B114"/>
    <mergeCell ref="B115:B117"/>
    <mergeCell ref="B118:B120"/>
    <mergeCell ref="B121:B123"/>
    <mergeCell ref="B16:B18"/>
    <mergeCell ref="B19:B21"/>
    <mergeCell ref="B145:B147"/>
    <mergeCell ref="F109:F111"/>
    <mergeCell ref="F112:F114"/>
    <mergeCell ref="F115:F117"/>
    <mergeCell ref="F118:F120"/>
    <mergeCell ref="F121:F123"/>
    <mergeCell ref="F124:F126"/>
    <mergeCell ref="F127:F129"/>
    <mergeCell ref="B127:B129"/>
    <mergeCell ref="B130:B132"/>
    <mergeCell ref="B133:B135"/>
    <mergeCell ref="B136:B138"/>
    <mergeCell ref="B139:B141"/>
    <mergeCell ref="B142:B144"/>
    <mergeCell ref="B44:B46"/>
    <mergeCell ref="F7:F9"/>
    <mergeCell ref="F10:F12"/>
    <mergeCell ref="F13:F15"/>
    <mergeCell ref="F16:F18"/>
    <mergeCell ref="F19:F21"/>
    <mergeCell ref="F22:F24"/>
    <mergeCell ref="B22:B24"/>
    <mergeCell ref="B25:B27"/>
    <mergeCell ref="B28:B30"/>
    <mergeCell ref="B31:B33"/>
    <mergeCell ref="B34:B36"/>
    <mergeCell ref="B37:B40"/>
    <mergeCell ref="B7:B9"/>
    <mergeCell ref="B10:B12"/>
    <mergeCell ref="B13:B15"/>
    <mergeCell ref="F25:F28"/>
    <mergeCell ref="G26:G27"/>
    <mergeCell ref="H26:H27"/>
    <mergeCell ref="C39:C40"/>
    <mergeCell ref="B41:B43"/>
  </mergeCells>
  <phoneticPr fontId="0" type="noConversion"/>
  <pageMargins left="0.78740157499999996" right="0.78740157499999996" top="0.984251969" bottom="0.984251969" header="0.49212598499999999" footer="0.49212598499999999"/>
  <pageSetup orientation="portrait" horizontalDpi="4294967295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/>
  <dimension ref="B2:K70"/>
  <sheetViews>
    <sheetView topLeftCell="A25" workbookViewId="0">
      <selection activeCell="C53" sqref="C53:C68"/>
    </sheetView>
  </sheetViews>
  <sheetFormatPr defaultRowHeight="13.2" x14ac:dyDescent="0.25"/>
  <cols>
    <col min="2" max="2" width="35.88671875" customWidth="1"/>
    <col min="3" max="3" width="16" customWidth="1"/>
    <col min="6" max="6" width="14" customWidth="1"/>
  </cols>
  <sheetData>
    <row r="2" spans="2:11" ht="13.8" thickBot="1" x14ac:dyDescent="0.3"/>
    <row r="3" spans="2:11" ht="13.8" thickBot="1" x14ac:dyDescent="0.3">
      <c r="B3" s="1" t="s">
        <v>95</v>
      </c>
      <c r="C3" s="2"/>
      <c r="D3" s="3"/>
      <c r="E3" s="64" t="s">
        <v>125</v>
      </c>
    </row>
    <row r="4" spans="2:11" ht="13.8" thickBot="1" x14ac:dyDescent="0.3">
      <c r="B4" s="5"/>
      <c r="C4" s="6"/>
      <c r="D4" s="6"/>
    </row>
    <row r="5" spans="2:11" x14ac:dyDescent="0.25">
      <c r="B5" s="66" t="s">
        <v>365</v>
      </c>
      <c r="C5" s="7"/>
      <c r="D5" s="7"/>
      <c r="E5" s="7"/>
      <c r="F5" s="7"/>
      <c r="G5" s="7"/>
      <c r="H5" s="67"/>
    </row>
    <row r="6" spans="2:11" x14ac:dyDescent="0.25">
      <c r="B6" s="68" t="s">
        <v>126</v>
      </c>
      <c r="C6" s="10"/>
      <c r="D6" s="10"/>
      <c r="E6" s="10"/>
      <c r="F6" s="10"/>
      <c r="G6" s="10"/>
      <c r="H6" s="69"/>
    </row>
    <row r="7" spans="2:11" x14ac:dyDescent="0.25">
      <c r="B7" s="68" t="s">
        <v>364</v>
      </c>
      <c r="C7" s="10"/>
      <c r="D7" s="10"/>
      <c r="E7" s="10"/>
      <c r="F7" s="10"/>
      <c r="G7" s="10"/>
      <c r="H7" s="69"/>
    </row>
    <row r="8" spans="2:11" ht="13.8" thickBot="1" x14ac:dyDescent="0.3">
      <c r="B8" s="13" t="s">
        <v>127</v>
      </c>
      <c r="C8" s="14"/>
      <c r="D8" s="14"/>
      <c r="E8" s="14"/>
      <c r="F8" s="14"/>
      <c r="G8" s="14"/>
      <c r="H8" s="65"/>
    </row>
    <row r="9" spans="2:11" x14ac:dyDescent="0.25">
      <c r="B9" s="5"/>
      <c r="C9" s="6"/>
      <c r="D9" s="6"/>
    </row>
    <row r="10" spans="2:11" x14ac:dyDescent="0.25">
      <c r="B10" s="114"/>
      <c r="C10" s="115"/>
      <c r="D10" s="109"/>
      <c r="E10" s="109"/>
      <c r="F10" s="109"/>
      <c r="G10" s="109"/>
      <c r="H10" s="109"/>
    </row>
    <row r="11" spans="2:11" x14ac:dyDescent="0.25">
      <c r="B11" s="115"/>
      <c r="C11" s="109"/>
      <c r="D11" s="109"/>
      <c r="E11" s="109"/>
      <c r="F11" s="109"/>
      <c r="G11" s="109"/>
      <c r="H11" s="109"/>
    </row>
    <row r="12" spans="2:11" ht="13.8" thickBot="1" x14ac:dyDescent="0.3">
      <c r="B12" s="109"/>
      <c r="C12" s="109"/>
      <c r="D12" s="116"/>
      <c r="E12" s="116"/>
      <c r="F12" s="116"/>
      <c r="G12" s="116"/>
      <c r="H12" s="116"/>
    </row>
    <row r="13" spans="2:11" ht="13.8" thickBot="1" x14ac:dyDescent="0.3">
      <c r="B13" s="64" t="s">
        <v>366</v>
      </c>
      <c r="C13" s="153">
        <v>2500</v>
      </c>
      <c r="D13" s="159" t="s">
        <v>334</v>
      </c>
      <c r="E13" s="154"/>
      <c r="F13" s="154"/>
      <c r="G13" s="116"/>
      <c r="H13" s="116"/>
    </row>
    <row r="14" spans="2:11" ht="13.8" thickBot="1" x14ac:dyDescent="0.3">
      <c r="B14" s="64" t="s">
        <v>367</v>
      </c>
      <c r="C14" s="153">
        <v>25</v>
      </c>
      <c r="D14" s="159" t="s">
        <v>334</v>
      </c>
      <c r="E14" s="154"/>
      <c r="F14" s="154"/>
      <c r="G14" s="116"/>
      <c r="H14" s="116"/>
    </row>
    <row r="15" spans="2:11" x14ac:dyDescent="0.25">
      <c r="C15" s="145"/>
      <c r="D15" s="145"/>
      <c r="E15" s="145"/>
      <c r="F15" s="145"/>
    </row>
    <row r="16" spans="2:11" ht="13.8" x14ac:dyDescent="0.3">
      <c r="B16" s="117"/>
      <c r="C16" s="160"/>
      <c r="D16" s="161"/>
      <c r="E16" s="161"/>
      <c r="F16" s="161"/>
      <c r="G16" s="118"/>
      <c r="H16" s="118"/>
      <c r="I16" s="25"/>
      <c r="J16" s="25"/>
      <c r="K16" s="25"/>
    </row>
    <row r="17" spans="2:11" ht="14.4" thickBot="1" x14ac:dyDescent="0.35">
      <c r="B17" s="25"/>
      <c r="C17" s="155"/>
      <c r="D17" s="155"/>
      <c r="E17" s="155"/>
      <c r="F17" s="155"/>
      <c r="G17" s="25"/>
      <c r="H17" s="25"/>
      <c r="I17" s="25"/>
      <c r="J17" s="25"/>
      <c r="K17" s="25"/>
    </row>
    <row r="18" spans="2:11" ht="14.4" thickBot="1" x14ac:dyDescent="0.3">
      <c r="B18" s="64" t="s">
        <v>30</v>
      </c>
      <c r="C18" s="156"/>
      <c r="D18" s="157"/>
      <c r="E18" s="156"/>
      <c r="F18" s="158">
        <f>(C13-C14)/65</f>
        <v>38.07692307692308</v>
      </c>
      <c r="G18" s="32"/>
      <c r="H18" s="73" t="s">
        <v>31</v>
      </c>
      <c r="I18" s="32"/>
      <c r="J18" s="32"/>
      <c r="K18" s="32"/>
    </row>
    <row r="19" spans="2:11" ht="15.6" x14ac:dyDescent="0.25">
      <c r="B19" s="34"/>
      <c r="C19" s="32"/>
      <c r="D19" s="35"/>
      <c r="E19" s="32"/>
      <c r="F19" s="33"/>
      <c r="G19" s="32"/>
      <c r="H19" s="32"/>
      <c r="I19" s="32"/>
      <c r="J19" s="32"/>
      <c r="K19" s="32"/>
    </row>
    <row r="20" spans="2:11" ht="13.8" x14ac:dyDescent="0.25">
      <c r="B20" s="36" t="s">
        <v>34</v>
      </c>
      <c r="C20" s="32"/>
      <c r="D20" s="35"/>
      <c r="E20" s="32"/>
      <c r="F20" s="33"/>
      <c r="G20" s="32"/>
      <c r="H20" s="32"/>
      <c r="I20" s="32"/>
      <c r="J20" s="32"/>
      <c r="K20" s="32"/>
    </row>
    <row r="21" spans="2:11" ht="15.6" x14ac:dyDescent="0.25">
      <c r="B21" s="34"/>
      <c r="C21" s="32"/>
      <c r="D21" s="35"/>
      <c r="E21" s="32"/>
      <c r="F21" s="40" t="s">
        <v>37</v>
      </c>
      <c r="G21" s="32"/>
      <c r="H21" s="32"/>
      <c r="I21" s="37"/>
      <c r="J21" s="32"/>
      <c r="K21" s="32"/>
    </row>
    <row r="22" spans="2:11" x14ac:dyDescent="0.25">
      <c r="B22" s="38" t="s">
        <v>35</v>
      </c>
      <c r="C22" s="38"/>
      <c r="D22" s="38" t="s">
        <v>36</v>
      </c>
      <c r="E22" s="39">
        <v>0</v>
      </c>
      <c r="F22" s="42" t="s">
        <v>21</v>
      </c>
    </row>
    <row r="23" spans="2:11" x14ac:dyDescent="0.25">
      <c r="B23" s="41" t="s">
        <v>76</v>
      </c>
      <c r="C23" s="41"/>
      <c r="D23" s="41" t="s">
        <v>36</v>
      </c>
      <c r="E23" s="39">
        <v>0</v>
      </c>
      <c r="F23" s="42" t="s">
        <v>17</v>
      </c>
    </row>
    <row r="24" spans="2:11" x14ac:dyDescent="0.25">
      <c r="B24" s="38" t="s">
        <v>40</v>
      </c>
      <c r="C24" s="38"/>
      <c r="D24" s="38" t="s">
        <v>36</v>
      </c>
      <c r="E24" s="39">
        <v>0</v>
      </c>
      <c r="F24" s="42" t="s">
        <v>23</v>
      </c>
    </row>
    <row r="26" spans="2:11" x14ac:dyDescent="0.25">
      <c r="B26" s="38" t="s">
        <v>77</v>
      </c>
      <c r="C26" s="44"/>
      <c r="D26" s="38"/>
      <c r="E26" s="38"/>
      <c r="F26" s="38"/>
      <c r="G26" s="38"/>
      <c r="H26" s="38"/>
      <c r="I26" s="38"/>
      <c r="J26" s="45">
        <v>3</v>
      </c>
      <c r="K26" s="39">
        <v>0</v>
      </c>
    </row>
    <row r="27" spans="2:11" x14ac:dyDescent="0.25">
      <c r="B27" s="41" t="s">
        <v>78</v>
      </c>
      <c r="C27" s="46"/>
      <c r="D27" s="41"/>
      <c r="E27" s="41"/>
      <c r="F27" s="41"/>
      <c r="G27" s="41"/>
      <c r="H27" s="41"/>
      <c r="I27" s="41"/>
      <c r="J27" s="45">
        <v>2</v>
      </c>
      <c r="K27" s="39">
        <v>0</v>
      </c>
    </row>
    <row r="28" spans="2:11" x14ac:dyDescent="0.25">
      <c r="B28" s="38" t="s">
        <v>79</v>
      </c>
      <c r="C28" s="44"/>
      <c r="D28" s="38"/>
      <c r="E28" s="38"/>
      <c r="F28" s="38"/>
      <c r="G28" s="38"/>
      <c r="H28" s="38"/>
      <c r="I28" s="38"/>
      <c r="J28" s="45">
        <v>2</v>
      </c>
      <c r="K28" s="39">
        <v>0</v>
      </c>
    </row>
    <row r="29" spans="2:11" x14ac:dyDescent="0.25">
      <c r="B29" s="41" t="s">
        <v>80</v>
      </c>
      <c r="C29" s="46"/>
      <c r="D29" s="41"/>
      <c r="E29" s="41"/>
      <c r="F29" s="41"/>
      <c r="G29" s="41"/>
      <c r="H29" s="41"/>
      <c r="I29" s="41"/>
      <c r="J29" s="45">
        <v>3</v>
      </c>
      <c r="K29" s="39">
        <v>0</v>
      </c>
    </row>
    <row r="30" spans="2:11" x14ac:dyDescent="0.25">
      <c r="B30" s="38" t="s">
        <v>81</v>
      </c>
      <c r="C30" s="44"/>
      <c r="D30" s="38"/>
      <c r="E30" s="38"/>
      <c r="F30" s="38"/>
      <c r="G30" s="38"/>
      <c r="H30" s="38"/>
      <c r="I30" s="38"/>
      <c r="J30" s="45">
        <v>3</v>
      </c>
      <c r="K30" s="39">
        <v>0</v>
      </c>
    </row>
    <row r="31" spans="2:11" x14ac:dyDescent="0.25">
      <c r="B31" s="41" t="s">
        <v>82</v>
      </c>
      <c r="C31" s="46"/>
      <c r="D31" s="41"/>
      <c r="E31" s="41"/>
      <c r="F31" s="41"/>
      <c r="G31" s="41"/>
      <c r="H31" s="41"/>
      <c r="I31" s="41"/>
      <c r="J31" s="45">
        <v>2</v>
      </c>
      <c r="K31" s="39">
        <v>0</v>
      </c>
    </row>
    <row r="32" spans="2:11" x14ac:dyDescent="0.25">
      <c r="B32" s="38" t="s">
        <v>50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83</v>
      </c>
      <c r="C33" s="46"/>
      <c r="D33" s="41"/>
      <c r="E33" s="41"/>
      <c r="F33" s="41"/>
      <c r="G33" s="41"/>
      <c r="H33" s="41"/>
      <c r="I33" s="41"/>
      <c r="J33" s="45">
        <v>3</v>
      </c>
      <c r="K33" s="39">
        <v>0</v>
      </c>
    </row>
    <row r="34" spans="2:11" x14ac:dyDescent="0.25">
      <c r="B34" s="38" t="s">
        <v>52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84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85</v>
      </c>
      <c r="C36" s="44"/>
      <c r="D36" s="38"/>
      <c r="E36" s="38"/>
      <c r="F36" s="38"/>
      <c r="G36" s="38"/>
      <c r="H36" s="38"/>
      <c r="I36" s="38"/>
      <c r="J36" s="45">
        <v>2</v>
      </c>
      <c r="K36" s="39">
        <v>0</v>
      </c>
    </row>
    <row r="37" spans="2:11" x14ac:dyDescent="0.25">
      <c r="B37" s="41" t="s">
        <v>86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87</v>
      </c>
      <c r="C38" s="44"/>
      <c r="D38" s="38"/>
      <c r="E38" s="38"/>
      <c r="F38" s="38"/>
      <c r="G38" s="38"/>
      <c r="H38" s="38"/>
      <c r="I38" s="38"/>
      <c r="J38" s="45">
        <v>2</v>
      </c>
      <c r="K38" s="39">
        <v>0</v>
      </c>
    </row>
    <row r="39" spans="2:11" x14ac:dyDescent="0.25">
      <c r="B39" s="41" t="s">
        <v>335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337</v>
      </c>
      <c r="C40" s="38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88</v>
      </c>
      <c r="C41" s="41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336</v>
      </c>
      <c r="C42" s="38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54</v>
      </c>
      <c r="C43" s="41"/>
      <c r="D43" s="41"/>
      <c r="E43" s="41"/>
      <c r="F43" s="41"/>
      <c r="G43" s="41"/>
      <c r="H43" s="41"/>
      <c r="I43" s="41"/>
      <c r="J43" s="45">
        <v>3</v>
      </c>
      <c r="K43" s="39">
        <v>0</v>
      </c>
    </row>
    <row r="44" spans="2:11" x14ac:dyDescent="0.25">
      <c r="B44" s="38" t="s">
        <v>56</v>
      </c>
      <c r="C44" s="38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6" spans="2:11" ht="14.4" x14ac:dyDescent="0.3">
      <c r="B46" s="43" t="s">
        <v>59</v>
      </c>
    </row>
    <row r="48" spans="2:11" ht="14.4" x14ac:dyDescent="0.35">
      <c r="B48" s="38" t="s">
        <v>89</v>
      </c>
      <c r="C48" s="47"/>
      <c r="D48" s="47"/>
      <c r="E48" s="47"/>
      <c r="F48" s="47"/>
      <c r="G48" s="47"/>
      <c r="H48" s="47"/>
      <c r="I48" s="47"/>
      <c r="J48" s="131">
        <v>0.5</v>
      </c>
      <c r="K48" s="49">
        <v>0</v>
      </c>
    </row>
    <row r="49" spans="2:11" ht="14.4" x14ac:dyDescent="0.35">
      <c r="B49" s="41" t="s">
        <v>61</v>
      </c>
      <c r="J49" s="131">
        <v>0.5</v>
      </c>
      <c r="K49" s="49">
        <v>0</v>
      </c>
    </row>
    <row r="50" spans="2:11" ht="14.4" x14ac:dyDescent="0.35">
      <c r="B50" s="38" t="s">
        <v>90</v>
      </c>
      <c r="C50" s="47"/>
      <c r="D50" s="47"/>
      <c r="E50" s="47"/>
      <c r="F50" s="47"/>
      <c r="G50" s="47"/>
      <c r="H50" s="47"/>
      <c r="I50" s="47"/>
      <c r="J50" s="131">
        <v>0.5</v>
      </c>
      <c r="K50" s="49">
        <v>0</v>
      </c>
    </row>
    <row r="51" spans="2:11" ht="14.4" x14ac:dyDescent="0.35">
      <c r="B51" s="41" t="s">
        <v>63</v>
      </c>
      <c r="J51" s="131">
        <v>0.25</v>
      </c>
      <c r="K51" s="49">
        <v>0</v>
      </c>
    </row>
    <row r="52" spans="2:11" ht="14.4" x14ac:dyDescent="0.35">
      <c r="K52" s="50"/>
    </row>
    <row r="53" spans="2:11" ht="14.4" x14ac:dyDescent="0.35">
      <c r="B53" s="54" t="s">
        <v>91</v>
      </c>
      <c r="C53" s="183">
        <f>25+(F18*(((E22+E23+E24)+(K26+K27+K28+K29+K30+K31+K32+K33+K34+K35+K36+K37+K38+K39+K40+K41+K42+K43+K44))-(K48+K49+K50+K51)))</f>
        <v>25</v>
      </c>
      <c r="D53" s="149" t="s">
        <v>334</v>
      </c>
      <c r="E53" s="54"/>
      <c r="F53" s="53"/>
      <c r="G53" s="53"/>
      <c r="H53" s="53"/>
      <c r="K53" s="50"/>
    </row>
    <row r="54" spans="2:11" ht="14.4" x14ac:dyDescent="0.35">
      <c r="B54" s="54" t="s">
        <v>92</v>
      </c>
      <c r="C54" s="183">
        <v>25</v>
      </c>
      <c r="D54" s="149" t="s">
        <v>334</v>
      </c>
      <c r="E54" s="54"/>
      <c r="F54" s="53"/>
      <c r="G54" s="53"/>
      <c r="H54" s="53"/>
      <c r="K54" s="50"/>
    </row>
    <row r="55" spans="2:11" ht="14.4" x14ac:dyDescent="0.35">
      <c r="C55" s="184"/>
      <c r="D55" s="53"/>
      <c r="E55" s="54"/>
      <c r="F55" s="53"/>
      <c r="G55" s="53"/>
      <c r="H55" s="53"/>
      <c r="K55" s="50"/>
    </row>
    <row r="56" spans="2:11" ht="13.8" x14ac:dyDescent="0.3">
      <c r="B56" s="51" t="s">
        <v>69</v>
      </c>
      <c r="C56" s="178">
        <f>IF(C53&lt;C54,C54,C53)</f>
        <v>25</v>
      </c>
      <c r="D56" s="162" t="s">
        <v>334</v>
      </c>
      <c r="E56" s="54"/>
      <c r="F56" s="53"/>
      <c r="G56" s="53"/>
      <c r="H56" s="53"/>
      <c r="I56" s="53"/>
      <c r="J56" s="53"/>
      <c r="K56" s="53"/>
    </row>
    <row r="57" spans="2:11" ht="13.8" x14ac:dyDescent="0.3">
      <c r="B57" s="54"/>
      <c r="C57" s="183"/>
      <c r="D57" s="53"/>
      <c r="E57" s="54"/>
      <c r="F57" s="53"/>
      <c r="G57" s="53"/>
      <c r="H57" s="53"/>
      <c r="I57" s="53"/>
      <c r="J57" s="53"/>
      <c r="K57" s="53"/>
    </row>
    <row r="58" spans="2:11" ht="26.4" x14ac:dyDescent="0.3">
      <c r="B58" s="121" t="s">
        <v>130</v>
      </c>
      <c r="C58" s="193">
        <v>10</v>
      </c>
      <c r="D58" s="162" t="s">
        <v>334</v>
      </c>
      <c r="E58" s="54"/>
      <c r="F58" s="53"/>
      <c r="G58" s="53"/>
      <c r="H58" s="53"/>
      <c r="I58" s="53"/>
      <c r="J58" s="53"/>
      <c r="K58" s="53"/>
    </row>
    <row r="59" spans="2:11" ht="13.8" x14ac:dyDescent="0.3">
      <c r="C59" s="184"/>
      <c r="D59" s="53"/>
      <c r="E59" s="54"/>
      <c r="F59" s="53"/>
      <c r="G59" s="53"/>
      <c r="H59" s="53"/>
      <c r="I59" s="53"/>
      <c r="J59" s="53"/>
      <c r="K59" s="53"/>
    </row>
    <row r="60" spans="2:11" ht="13.8" x14ac:dyDescent="0.3">
      <c r="B60" s="51" t="s">
        <v>72</v>
      </c>
      <c r="C60" s="178">
        <f>C53+(C58*1)</f>
        <v>35</v>
      </c>
      <c r="D60" s="162" t="s">
        <v>334</v>
      </c>
      <c r="E60" s="53"/>
      <c r="F60" s="53"/>
      <c r="G60" s="53"/>
      <c r="H60" s="53"/>
      <c r="I60" s="53"/>
      <c r="J60" s="53"/>
      <c r="K60" s="53"/>
    </row>
    <row r="61" spans="2:11" ht="13.8" x14ac:dyDescent="0.3">
      <c r="B61" s="53"/>
      <c r="C61" s="179"/>
      <c r="F61" s="41"/>
      <c r="G61" s="53"/>
      <c r="H61" s="53"/>
      <c r="I61" s="53"/>
      <c r="J61" s="53"/>
      <c r="K61" s="53"/>
    </row>
    <row r="62" spans="2:11" ht="13.8" x14ac:dyDescent="0.3">
      <c r="B62" s="55" t="s">
        <v>70</v>
      </c>
      <c r="C62" s="180" t="s">
        <v>71</v>
      </c>
      <c r="D62" s="55"/>
      <c r="E62" s="56">
        <v>0</v>
      </c>
      <c r="F62" s="59"/>
      <c r="G62" s="53"/>
      <c r="H62" s="53"/>
      <c r="I62" s="53"/>
      <c r="J62" s="53"/>
      <c r="K62" s="53"/>
    </row>
    <row r="63" spans="2:11" ht="13.8" x14ac:dyDescent="0.3">
      <c r="B63" s="37"/>
      <c r="C63" s="181"/>
      <c r="D63" s="41"/>
      <c r="E63" s="58"/>
      <c r="F63" s="59"/>
      <c r="G63" s="53"/>
      <c r="H63" s="53"/>
      <c r="I63" s="53"/>
      <c r="J63" s="53"/>
      <c r="K63" s="53"/>
    </row>
    <row r="64" spans="2:11" ht="13.8" x14ac:dyDescent="0.3">
      <c r="B64" s="60" t="s">
        <v>94</v>
      </c>
      <c r="C64" s="182">
        <f>C60*E62</f>
        <v>0</v>
      </c>
      <c r="D64" s="162" t="s">
        <v>334</v>
      </c>
      <c r="E64" s="58"/>
      <c r="F64" s="59"/>
      <c r="G64" s="53"/>
      <c r="H64" s="53"/>
      <c r="I64" s="53"/>
      <c r="J64" s="53"/>
      <c r="K64" s="53"/>
    </row>
    <row r="65" spans="2:11" ht="13.8" x14ac:dyDescent="0.3">
      <c r="B65" s="37"/>
      <c r="C65" s="181"/>
      <c r="D65" s="41"/>
      <c r="E65" s="58"/>
      <c r="F65" s="59"/>
      <c r="G65" s="53"/>
      <c r="H65" s="53"/>
      <c r="I65" s="53"/>
      <c r="J65" s="53"/>
      <c r="K65" s="53"/>
    </row>
    <row r="66" spans="2:11" ht="13.8" x14ac:dyDescent="0.3">
      <c r="B66" s="55" t="s">
        <v>97</v>
      </c>
      <c r="C66" s="180" t="s">
        <v>71</v>
      </c>
      <c r="D66" s="55"/>
      <c r="E66" s="56">
        <v>0</v>
      </c>
      <c r="F66" s="41"/>
      <c r="G66" s="53"/>
      <c r="H66" s="53"/>
    </row>
    <row r="67" spans="2:11" ht="13.8" x14ac:dyDescent="0.3">
      <c r="B67" s="37"/>
      <c r="C67" s="181"/>
      <c r="D67" s="41"/>
      <c r="E67" s="58"/>
      <c r="F67" s="59"/>
      <c r="G67" s="53"/>
      <c r="H67" s="53"/>
    </row>
    <row r="68" spans="2:11" ht="13.8" x14ac:dyDescent="0.3">
      <c r="B68" s="60" t="s">
        <v>106</v>
      </c>
      <c r="C68" s="182">
        <f>IF((C60*E62)&gt;0,(C64*E66),IF((C60*E62)=0,(C60*E66)))</f>
        <v>0</v>
      </c>
      <c r="D68" s="162" t="s">
        <v>334</v>
      </c>
      <c r="E68" s="58"/>
      <c r="F68" s="59"/>
      <c r="G68" s="53"/>
      <c r="H68" s="53"/>
    </row>
    <row r="69" spans="2:11" ht="13.8" thickBot="1" x14ac:dyDescent="0.3">
      <c r="B69" s="41"/>
      <c r="C69" s="41"/>
    </row>
    <row r="70" spans="2:11" ht="13.8" thickBot="1" x14ac:dyDescent="0.3">
      <c r="B70" s="71" t="s">
        <v>74</v>
      </c>
      <c r="C70" s="62"/>
      <c r="D70" s="62"/>
      <c r="E70" s="63"/>
      <c r="F70" s="72" t="s">
        <v>75</v>
      </c>
      <c r="G70" s="2"/>
      <c r="H70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>
    <pageSetUpPr fitToPage="1"/>
  </sheetPr>
  <dimension ref="B2:K71"/>
  <sheetViews>
    <sheetView topLeftCell="A29" zoomScaleNormal="100" zoomScaleSheetLayoutView="100" workbookViewId="0">
      <selection activeCell="K36" sqref="K36"/>
    </sheetView>
  </sheetViews>
  <sheetFormatPr defaultRowHeight="13.2" x14ac:dyDescent="0.25"/>
  <cols>
    <col min="2" max="2" width="27.88671875" customWidth="1"/>
    <col min="3" max="3" width="16" customWidth="1"/>
    <col min="6" max="6" width="14" customWidth="1"/>
  </cols>
  <sheetData>
    <row r="2" spans="2:11" ht="13.8" thickBot="1" x14ac:dyDescent="0.3"/>
    <row r="3" spans="2:11" ht="13.8" thickBot="1" x14ac:dyDescent="0.3">
      <c r="B3" s="1" t="s">
        <v>0</v>
      </c>
      <c r="C3" s="2"/>
      <c r="D3" s="3"/>
      <c r="E3" s="64" t="s">
        <v>368</v>
      </c>
    </row>
    <row r="4" spans="2:11" ht="13.8" thickBot="1" x14ac:dyDescent="0.3">
      <c r="B4" s="5"/>
      <c r="C4" s="6"/>
      <c r="D4" s="6"/>
    </row>
    <row r="5" spans="2:11" x14ac:dyDescent="0.25">
      <c r="B5" s="66" t="s">
        <v>369</v>
      </c>
      <c r="C5" s="7"/>
      <c r="D5" s="7"/>
      <c r="E5" s="7"/>
      <c r="F5" s="7"/>
      <c r="G5" s="7"/>
      <c r="H5" s="67"/>
    </row>
    <row r="6" spans="2:11" x14ac:dyDescent="0.25">
      <c r="B6" s="68" t="s">
        <v>131</v>
      </c>
      <c r="C6" s="10"/>
      <c r="D6" s="10"/>
      <c r="E6" s="10"/>
      <c r="F6" s="10"/>
      <c r="G6" s="10"/>
      <c r="H6" s="69"/>
    </row>
    <row r="7" spans="2:11" x14ac:dyDescent="0.25">
      <c r="B7" s="68" t="s">
        <v>132</v>
      </c>
      <c r="C7" s="10"/>
      <c r="D7" s="10"/>
      <c r="E7" s="10"/>
      <c r="F7" s="10"/>
      <c r="G7" s="10"/>
      <c r="H7" s="69"/>
    </row>
    <row r="8" spans="2:11" ht="13.8" thickBot="1" x14ac:dyDescent="0.3">
      <c r="B8" s="13" t="s">
        <v>370</v>
      </c>
      <c r="C8" s="14"/>
      <c r="D8" s="14"/>
      <c r="E8" s="14"/>
      <c r="F8" s="14"/>
      <c r="G8" s="14"/>
      <c r="H8" s="65"/>
    </row>
    <row r="9" spans="2:11" x14ac:dyDescent="0.25">
      <c r="B9" s="5"/>
      <c r="C9" s="6"/>
      <c r="D9" s="6"/>
    </row>
    <row r="10" spans="2:11" x14ac:dyDescent="0.25">
      <c r="B10" s="114"/>
      <c r="C10" s="115"/>
      <c r="D10" s="109"/>
      <c r="E10" s="109"/>
      <c r="F10" s="109"/>
      <c r="G10" s="109"/>
      <c r="H10" s="109"/>
    </row>
    <row r="11" spans="2:11" x14ac:dyDescent="0.25">
      <c r="B11" s="115"/>
      <c r="C11" s="109"/>
      <c r="D11" s="109"/>
      <c r="E11" s="109"/>
      <c r="F11" s="109"/>
      <c r="G11" s="109"/>
      <c r="H11" s="109"/>
    </row>
    <row r="12" spans="2:11" ht="13.8" thickBot="1" x14ac:dyDescent="0.3">
      <c r="B12" s="109"/>
      <c r="C12" s="109"/>
      <c r="D12" s="116"/>
      <c r="E12" s="116"/>
      <c r="F12" s="116"/>
      <c r="G12" s="116"/>
      <c r="H12" s="116"/>
    </row>
    <row r="13" spans="2:11" ht="13.8" thickBot="1" x14ac:dyDescent="0.3">
      <c r="B13" s="64" t="s">
        <v>133</v>
      </c>
      <c r="C13" s="153">
        <v>2500</v>
      </c>
      <c r="D13" s="159" t="s">
        <v>334</v>
      </c>
      <c r="E13" s="154"/>
      <c r="F13" s="154"/>
      <c r="G13" s="116"/>
      <c r="H13" s="116"/>
    </row>
    <row r="14" spans="2:11" ht="13.8" thickBot="1" x14ac:dyDescent="0.3">
      <c r="B14" s="64" t="s">
        <v>134</v>
      </c>
      <c r="C14" s="153">
        <v>250</v>
      </c>
      <c r="D14" s="159" t="s">
        <v>334</v>
      </c>
      <c r="E14" s="154"/>
      <c r="F14" s="154"/>
      <c r="G14" s="116"/>
      <c r="H14" s="116"/>
    </row>
    <row r="15" spans="2:11" ht="12" customHeight="1" x14ac:dyDescent="0.25">
      <c r="C15" s="145"/>
      <c r="D15" s="145"/>
      <c r="E15" s="145"/>
      <c r="F15" s="145"/>
    </row>
    <row r="16" spans="2:11" ht="13.8" x14ac:dyDescent="0.3">
      <c r="B16" s="117"/>
      <c r="C16" s="160"/>
      <c r="D16" s="161"/>
      <c r="E16" s="161"/>
      <c r="F16" s="161"/>
      <c r="G16" s="118"/>
      <c r="H16" s="118"/>
      <c r="I16" s="25"/>
      <c r="J16" s="25"/>
      <c r="K16" s="25"/>
    </row>
    <row r="17" spans="2:11" ht="14.4" thickBot="1" x14ac:dyDescent="0.35">
      <c r="B17" s="25"/>
      <c r="C17" s="155"/>
      <c r="D17" s="155"/>
      <c r="E17" s="155"/>
      <c r="F17" s="155"/>
      <c r="G17" s="25"/>
      <c r="H17" s="25"/>
      <c r="I17" s="25"/>
      <c r="J17" s="25"/>
      <c r="K17" s="25"/>
    </row>
    <row r="18" spans="2:11" ht="14.4" thickBot="1" x14ac:dyDescent="0.3">
      <c r="B18" s="64" t="s">
        <v>30</v>
      </c>
      <c r="C18" s="156"/>
      <c r="D18" s="157"/>
      <c r="E18" s="156"/>
      <c r="F18" s="158">
        <f>(C13-C14)/65</f>
        <v>34.615384615384613</v>
      </c>
      <c r="G18" s="32"/>
      <c r="H18" s="73" t="s">
        <v>31</v>
      </c>
      <c r="I18" s="32"/>
      <c r="J18" s="32"/>
      <c r="K18" s="32"/>
    </row>
    <row r="19" spans="2:11" ht="15.6" x14ac:dyDescent="0.25">
      <c r="B19" s="34"/>
      <c r="C19" s="32"/>
      <c r="D19" s="35"/>
      <c r="E19" s="32"/>
      <c r="F19" s="33"/>
      <c r="G19" s="32"/>
      <c r="H19" s="32"/>
      <c r="I19" s="32"/>
      <c r="J19" s="32"/>
      <c r="K19" s="32"/>
    </row>
    <row r="20" spans="2:11" ht="13.8" x14ac:dyDescent="0.25">
      <c r="B20" s="36" t="s">
        <v>34</v>
      </c>
      <c r="C20" s="32"/>
      <c r="D20" s="35"/>
      <c r="E20" s="32"/>
      <c r="F20" s="33"/>
      <c r="G20" s="32"/>
      <c r="H20" s="32"/>
      <c r="I20" s="32"/>
      <c r="J20" s="32"/>
      <c r="K20" s="32"/>
    </row>
    <row r="21" spans="2:11" ht="15.6" x14ac:dyDescent="0.25">
      <c r="B21" s="34"/>
      <c r="C21" s="32"/>
      <c r="D21" s="35"/>
      <c r="E21" s="32"/>
      <c r="F21" s="40" t="s">
        <v>37</v>
      </c>
      <c r="G21" s="32"/>
      <c r="H21" s="32"/>
      <c r="I21" s="37"/>
      <c r="J21" s="32"/>
      <c r="K21" s="32"/>
    </row>
    <row r="22" spans="2:11" x14ac:dyDescent="0.25">
      <c r="B22" s="38" t="s">
        <v>35</v>
      </c>
      <c r="C22" s="38"/>
      <c r="D22" s="38" t="s">
        <v>36</v>
      </c>
      <c r="E22" s="39">
        <v>0</v>
      </c>
      <c r="F22" s="42" t="s">
        <v>21</v>
      </c>
    </row>
    <row r="23" spans="2:11" x14ac:dyDescent="0.25">
      <c r="B23" s="41" t="s">
        <v>76</v>
      </c>
      <c r="C23" s="41"/>
      <c r="D23" s="41" t="s">
        <v>36</v>
      </c>
      <c r="E23" s="39">
        <v>6</v>
      </c>
      <c r="F23" s="42" t="s">
        <v>17</v>
      </c>
    </row>
    <row r="24" spans="2:11" x14ac:dyDescent="0.25">
      <c r="B24" s="38" t="s">
        <v>40</v>
      </c>
      <c r="C24" s="38"/>
      <c r="D24" s="38" t="s">
        <v>36</v>
      </c>
      <c r="E24" s="39">
        <v>0</v>
      </c>
      <c r="F24" s="42" t="s">
        <v>23</v>
      </c>
    </row>
    <row r="26" spans="2:11" x14ac:dyDescent="0.25">
      <c r="B26" s="38" t="s">
        <v>77</v>
      </c>
      <c r="C26" s="44"/>
      <c r="D26" s="38"/>
      <c r="E26" s="38"/>
      <c r="F26" s="38"/>
      <c r="G26" s="38"/>
      <c r="H26" s="38"/>
      <c r="I26" s="38"/>
      <c r="J26" s="45">
        <v>3</v>
      </c>
      <c r="K26" s="39">
        <v>0</v>
      </c>
    </row>
    <row r="27" spans="2:11" x14ac:dyDescent="0.25">
      <c r="B27" s="41" t="s">
        <v>78</v>
      </c>
      <c r="C27" s="46"/>
      <c r="D27" s="41"/>
      <c r="E27" s="41"/>
      <c r="F27" s="41"/>
      <c r="G27" s="41"/>
      <c r="H27" s="41"/>
      <c r="I27" s="41"/>
      <c r="J27" s="45">
        <v>2</v>
      </c>
      <c r="K27" s="39">
        <v>0</v>
      </c>
    </row>
    <row r="28" spans="2:11" x14ac:dyDescent="0.25">
      <c r="B28" s="38" t="s">
        <v>79</v>
      </c>
      <c r="C28" s="44"/>
      <c r="D28" s="38"/>
      <c r="E28" s="38"/>
      <c r="F28" s="38"/>
      <c r="G28" s="38"/>
      <c r="H28" s="38"/>
      <c r="I28" s="38"/>
      <c r="J28" s="45">
        <v>2</v>
      </c>
      <c r="K28" s="39">
        <v>0</v>
      </c>
    </row>
    <row r="29" spans="2:11" x14ac:dyDescent="0.25">
      <c r="B29" s="41" t="s">
        <v>80</v>
      </c>
      <c r="C29" s="46"/>
      <c r="D29" s="41"/>
      <c r="E29" s="41"/>
      <c r="F29" s="41"/>
      <c r="G29" s="41"/>
      <c r="H29" s="41"/>
      <c r="I29" s="41"/>
      <c r="J29" s="45">
        <v>3</v>
      </c>
      <c r="K29" s="39">
        <v>0</v>
      </c>
    </row>
    <row r="30" spans="2:11" x14ac:dyDescent="0.25">
      <c r="B30" s="38" t="s">
        <v>81</v>
      </c>
      <c r="C30" s="44"/>
      <c r="D30" s="38"/>
      <c r="E30" s="38"/>
      <c r="F30" s="38"/>
      <c r="G30" s="38"/>
      <c r="H30" s="38"/>
      <c r="I30" s="38"/>
      <c r="J30" s="45">
        <v>3</v>
      </c>
      <c r="K30" s="39">
        <v>0</v>
      </c>
    </row>
    <row r="31" spans="2:11" x14ac:dyDescent="0.25">
      <c r="B31" s="41" t="s">
        <v>82</v>
      </c>
      <c r="C31" s="46"/>
      <c r="D31" s="41"/>
      <c r="E31" s="41"/>
      <c r="F31" s="41"/>
      <c r="G31" s="41"/>
      <c r="H31" s="41"/>
      <c r="I31" s="41"/>
      <c r="J31" s="45">
        <v>2</v>
      </c>
      <c r="K31" s="39">
        <v>0</v>
      </c>
    </row>
    <row r="32" spans="2:11" x14ac:dyDescent="0.25">
      <c r="B32" s="38" t="s">
        <v>50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83</v>
      </c>
      <c r="C33" s="46"/>
      <c r="D33" s="41"/>
      <c r="E33" s="41"/>
      <c r="F33" s="41"/>
      <c r="G33" s="41"/>
      <c r="H33" s="41"/>
      <c r="I33" s="41"/>
      <c r="J33" s="45">
        <v>3</v>
      </c>
      <c r="K33" s="39">
        <v>0</v>
      </c>
    </row>
    <row r="34" spans="2:11" x14ac:dyDescent="0.25">
      <c r="B34" s="38" t="s">
        <v>52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84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85</v>
      </c>
      <c r="C36" s="44"/>
      <c r="D36" s="38"/>
      <c r="E36" s="38"/>
      <c r="F36" s="38"/>
      <c r="G36" s="38"/>
      <c r="H36" s="38"/>
      <c r="I36" s="38"/>
      <c r="J36" s="45">
        <v>2</v>
      </c>
      <c r="K36" s="39">
        <v>0</v>
      </c>
    </row>
    <row r="37" spans="2:11" x14ac:dyDescent="0.25">
      <c r="B37" s="41" t="s">
        <v>86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87</v>
      </c>
      <c r="C38" s="44"/>
      <c r="D38" s="38"/>
      <c r="E38" s="38"/>
      <c r="F38" s="38"/>
      <c r="G38" s="38"/>
      <c r="H38" s="38"/>
      <c r="I38" s="38"/>
      <c r="J38" s="45">
        <v>2</v>
      </c>
      <c r="K38" s="39">
        <v>0</v>
      </c>
    </row>
    <row r="39" spans="2:11" x14ac:dyDescent="0.25">
      <c r="B39" s="41" t="s">
        <v>335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337</v>
      </c>
      <c r="C40" s="38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88</v>
      </c>
      <c r="C41" s="41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336</v>
      </c>
      <c r="C42" s="38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54</v>
      </c>
      <c r="C43" s="41"/>
      <c r="D43" s="41"/>
      <c r="E43" s="41"/>
      <c r="F43" s="41"/>
      <c r="G43" s="41"/>
      <c r="H43" s="41"/>
      <c r="I43" s="41"/>
      <c r="J43" s="45">
        <v>3</v>
      </c>
      <c r="K43" s="39">
        <v>0</v>
      </c>
    </row>
    <row r="44" spans="2:11" x14ac:dyDescent="0.25">
      <c r="B44" s="38" t="s">
        <v>56</v>
      </c>
      <c r="C44" s="38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6" spans="2:11" ht="14.4" x14ac:dyDescent="0.3">
      <c r="B46" s="43" t="s">
        <v>59</v>
      </c>
    </row>
    <row r="48" spans="2:11" ht="14.4" x14ac:dyDescent="0.35">
      <c r="B48" s="38" t="s">
        <v>89</v>
      </c>
      <c r="C48" s="47"/>
      <c r="D48" s="47"/>
      <c r="E48" s="47"/>
      <c r="F48" s="47"/>
      <c r="G48" s="47"/>
      <c r="H48" s="47"/>
      <c r="I48" s="47"/>
      <c r="J48" s="131">
        <v>0.5</v>
      </c>
      <c r="K48" s="49">
        <v>0.5</v>
      </c>
    </row>
    <row r="49" spans="2:11" ht="14.4" x14ac:dyDescent="0.35">
      <c r="B49" s="41" t="s">
        <v>61</v>
      </c>
      <c r="J49" s="131">
        <v>0.5</v>
      </c>
      <c r="K49" s="49">
        <v>0</v>
      </c>
    </row>
    <row r="50" spans="2:11" ht="14.4" x14ac:dyDescent="0.35">
      <c r="B50" s="38" t="s">
        <v>90</v>
      </c>
      <c r="C50" s="47"/>
      <c r="D50" s="47"/>
      <c r="E50" s="47"/>
      <c r="F50" s="47"/>
      <c r="G50" s="47"/>
      <c r="H50" s="47"/>
      <c r="I50" s="47"/>
      <c r="J50" s="131">
        <v>0.5</v>
      </c>
      <c r="K50" s="49">
        <v>0</v>
      </c>
    </row>
    <row r="51" spans="2:11" ht="14.4" x14ac:dyDescent="0.35">
      <c r="B51" s="41" t="s">
        <v>63</v>
      </c>
      <c r="J51" s="131">
        <v>0.25</v>
      </c>
      <c r="K51" s="49">
        <v>0</v>
      </c>
    </row>
    <row r="52" spans="2:11" ht="14.4" x14ac:dyDescent="0.35">
      <c r="K52" s="50"/>
    </row>
    <row r="53" spans="2:11" ht="14.4" x14ac:dyDescent="0.35">
      <c r="B53" s="54" t="s">
        <v>91</v>
      </c>
      <c r="C53" s="183">
        <f>250+(F18*(((E22+E23+E24)+(K26+K27+K28+K29+K30+K31+K32+K33+K34+K35+K36+K37+K38+K39+K40+K41+K42+K43+K44))-(K48+K49+K50+K51)))</f>
        <v>440.38461538461536</v>
      </c>
      <c r="D53" s="149" t="s">
        <v>334</v>
      </c>
      <c r="E53" s="54"/>
      <c r="F53" s="53"/>
      <c r="G53" s="53"/>
      <c r="H53" s="53"/>
      <c r="K53" s="50"/>
    </row>
    <row r="54" spans="2:11" ht="14.4" x14ac:dyDescent="0.35">
      <c r="B54" s="54" t="s">
        <v>92</v>
      </c>
      <c r="C54" s="183">
        <v>250</v>
      </c>
      <c r="D54" s="149" t="s">
        <v>334</v>
      </c>
      <c r="E54" s="54"/>
      <c r="F54" s="53"/>
      <c r="G54" s="53"/>
      <c r="H54" s="53"/>
      <c r="K54" s="50"/>
    </row>
    <row r="55" spans="2:11" ht="14.4" x14ac:dyDescent="0.35">
      <c r="C55" s="184"/>
      <c r="D55" s="53"/>
      <c r="E55" s="54"/>
      <c r="F55" s="53"/>
      <c r="G55" s="53"/>
      <c r="H55" s="53"/>
      <c r="K55" s="50"/>
    </row>
    <row r="56" spans="2:11" ht="13.8" x14ac:dyDescent="0.3">
      <c r="B56" s="51" t="s">
        <v>69</v>
      </c>
      <c r="C56" s="178">
        <f>IF(C53&lt;C54,C54,C53)</f>
        <v>440.38461538461536</v>
      </c>
      <c r="D56" s="162" t="s">
        <v>334</v>
      </c>
      <c r="E56" s="54"/>
      <c r="F56" s="53"/>
      <c r="G56" s="53"/>
      <c r="H56" s="53"/>
      <c r="I56" s="53"/>
      <c r="J56" s="53"/>
      <c r="K56" s="53"/>
    </row>
    <row r="57" spans="2:11" ht="13.8" x14ac:dyDescent="0.3">
      <c r="B57" s="54"/>
      <c r="C57" s="183"/>
      <c r="D57" s="53"/>
      <c r="E57" s="54"/>
      <c r="F57" s="53"/>
      <c r="G57" s="53"/>
      <c r="H57" s="53"/>
      <c r="I57" s="53"/>
      <c r="J57" s="53"/>
      <c r="K57" s="53"/>
    </row>
    <row r="58" spans="2:11" ht="13.8" x14ac:dyDescent="0.3">
      <c r="B58" s="51" t="s">
        <v>135</v>
      </c>
      <c r="C58" s="195">
        <v>1</v>
      </c>
      <c r="D58" s="53"/>
      <c r="E58" s="54"/>
      <c r="F58" s="53"/>
      <c r="G58" s="53"/>
      <c r="H58" s="53"/>
      <c r="I58" s="53"/>
      <c r="J58" s="53"/>
      <c r="K58" s="53"/>
    </row>
    <row r="59" spans="2:11" ht="13.8" x14ac:dyDescent="0.3">
      <c r="B59" s="54"/>
      <c r="C59" s="183"/>
      <c r="D59" s="53"/>
      <c r="E59" s="54"/>
      <c r="F59" s="53"/>
      <c r="G59" s="53"/>
      <c r="H59" s="53"/>
      <c r="I59" s="53"/>
      <c r="J59" s="53"/>
      <c r="K59" s="53"/>
    </row>
    <row r="60" spans="2:11" ht="13.8" x14ac:dyDescent="0.3">
      <c r="B60" s="60" t="s">
        <v>72</v>
      </c>
      <c r="C60" s="182">
        <f>C53*C58</f>
        <v>440.38461538461536</v>
      </c>
      <c r="D60" s="162" t="s">
        <v>334</v>
      </c>
      <c r="E60" s="54"/>
      <c r="F60" s="53"/>
      <c r="G60" s="53"/>
      <c r="H60" s="53"/>
      <c r="I60" s="53"/>
      <c r="J60" s="53"/>
      <c r="K60" s="53"/>
    </row>
    <row r="61" spans="2:11" ht="13.8" x14ac:dyDescent="0.3">
      <c r="B61" s="54"/>
      <c r="C61" s="183"/>
      <c r="D61" s="53"/>
      <c r="E61" s="54"/>
      <c r="F61" s="53"/>
      <c r="G61" s="53"/>
      <c r="H61" s="53"/>
      <c r="I61" s="53"/>
      <c r="J61" s="53"/>
      <c r="K61" s="53"/>
    </row>
    <row r="62" spans="2:11" ht="13.8" x14ac:dyDescent="0.3">
      <c r="B62" s="53"/>
      <c r="C62" s="179"/>
      <c r="D62" s="53"/>
      <c r="E62" s="53"/>
      <c r="F62" s="53"/>
      <c r="G62" s="53"/>
      <c r="H62" s="53"/>
      <c r="I62" s="53"/>
      <c r="J62" s="53"/>
      <c r="K62" s="53"/>
    </row>
    <row r="63" spans="2:11" ht="13.8" x14ac:dyDescent="0.3">
      <c r="B63" s="55" t="s">
        <v>70</v>
      </c>
      <c r="C63" s="180" t="s">
        <v>71</v>
      </c>
      <c r="D63" s="55"/>
      <c r="E63" s="56">
        <v>0</v>
      </c>
      <c r="F63" s="41"/>
      <c r="G63" s="53"/>
      <c r="H63" s="53"/>
      <c r="I63" s="53"/>
      <c r="J63" s="53"/>
      <c r="K63" s="53"/>
    </row>
    <row r="64" spans="2:11" ht="13.8" x14ac:dyDescent="0.3">
      <c r="B64" s="37"/>
      <c r="C64" s="181"/>
      <c r="D64" s="41"/>
      <c r="E64" s="58"/>
      <c r="F64" s="59"/>
      <c r="G64" s="53"/>
      <c r="H64" s="53"/>
      <c r="I64" s="53"/>
      <c r="J64" s="53"/>
      <c r="K64" s="53"/>
    </row>
    <row r="65" spans="2:11" ht="13.8" x14ac:dyDescent="0.3">
      <c r="B65" s="60" t="s">
        <v>94</v>
      </c>
      <c r="C65" s="182">
        <f>C60*E63</f>
        <v>0</v>
      </c>
      <c r="D65" s="162" t="s">
        <v>334</v>
      </c>
      <c r="E65" s="58"/>
      <c r="F65" s="59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/>
      <c r="F66" s="59"/>
      <c r="G66" s="53"/>
      <c r="H66" s="53"/>
      <c r="I66" s="53"/>
      <c r="J66" s="53"/>
      <c r="K66" s="53"/>
    </row>
    <row r="67" spans="2:11" ht="13.8" x14ac:dyDescent="0.3">
      <c r="B67" s="55" t="s">
        <v>97</v>
      </c>
      <c r="C67" s="180" t="s">
        <v>71</v>
      </c>
      <c r="D67" s="55"/>
      <c r="E67" s="56">
        <v>0</v>
      </c>
      <c r="F67" s="41"/>
      <c r="G67" s="53"/>
      <c r="H67" s="53"/>
      <c r="I67" s="53"/>
      <c r="J67" s="53"/>
      <c r="K67" s="53"/>
    </row>
    <row r="68" spans="2:11" ht="13.8" x14ac:dyDescent="0.3">
      <c r="B68" s="37"/>
      <c r="C68" s="181"/>
      <c r="D68" s="41"/>
      <c r="E68" s="58"/>
      <c r="F68" s="59"/>
      <c r="G68" s="53"/>
      <c r="H68" s="53"/>
    </row>
    <row r="69" spans="2:11" ht="13.8" x14ac:dyDescent="0.3">
      <c r="B69" s="60" t="s">
        <v>106</v>
      </c>
      <c r="C69" s="182">
        <f>IF((C60*E63)&gt;0,(C65*E67),IF((C60*E63)=0,(C60*E67)))</f>
        <v>0</v>
      </c>
      <c r="D69" s="162" t="s">
        <v>334</v>
      </c>
      <c r="E69" s="58"/>
      <c r="F69" s="59"/>
      <c r="G69" s="53"/>
      <c r="H69" s="53"/>
    </row>
    <row r="70" spans="2:11" ht="13.8" thickBot="1" x14ac:dyDescent="0.3">
      <c r="B70" s="41"/>
      <c r="C70" s="41"/>
      <c r="D70" s="41"/>
      <c r="E70" s="41"/>
      <c r="F70" s="41"/>
    </row>
    <row r="71" spans="2:11" ht="13.8" thickBot="1" x14ac:dyDescent="0.3">
      <c r="B71" s="71" t="s">
        <v>74</v>
      </c>
      <c r="C71" s="62"/>
      <c r="D71" s="62"/>
      <c r="E71" s="63"/>
      <c r="F71" s="72" t="s">
        <v>75</v>
      </c>
      <c r="G71" s="2"/>
      <c r="H71" s="3"/>
    </row>
  </sheetData>
  <pageMargins left="0.78740157499999996" right="0.78740157499999996" top="0.984251969" bottom="0.984251969" header="0.49212598499999999" footer="0.49212598499999999"/>
  <pageSetup paperSize="9" scale="66" orientation="portrait" r:id="rId1"/>
  <headerFooter alignWithMargins="0"/>
  <rowBreaks count="1" manualBreakCount="1">
    <brk id="35" max="10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1"/>
  <dimension ref="B2:K71"/>
  <sheetViews>
    <sheetView topLeftCell="A50" workbookViewId="0">
      <selection activeCell="C53" sqref="C53:C69"/>
    </sheetView>
  </sheetViews>
  <sheetFormatPr defaultRowHeight="13.2" x14ac:dyDescent="0.25"/>
  <cols>
    <col min="2" max="2" width="27.88671875" customWidth="1"/>
    <col min="3" max="3" width="16" customWidth="1"/>
    <col min="6" max="6" width="14" customWidth="1"/>
    <col min="8" max="8" width="11.88671875" customWidth="1"/>
  </cols>
  <sheetData>
    <row r="2" spans="2:11" ht="13.8" thickBot="1" x14ac:dyDescent="0.3"/>
    <row r="3" spans="2:11" ht="13.8" thickBot="1" x14ac:dyDescent="0.3">
      <c r="B3" s="1" t="s">
        <v>0</v>
      </c>
      <c r="C3" s="2"/>
      <c r="D3" s="3"/>
      <c r="E3" s="64" t="s">
        <v>372</v>
      </c>
    </row>
    <row r="4" spans="2:11" ht="13.8" thickBot="1" x14ac:dyDescent="0.3">
      <c r="B4" s="5"/>
      <c r="C4" s="6"/>
      <c r="D4" s="6"/>
    </row>
    <row r="5" spans="2:11" x14ac:dyDescent="0.25">
      <c r="B5" s="66" t="s">
        <v>373</v>
      </c>
      <c r="C5" s="7"/>
      <c r="D5" s="7"/>
      <c r="E5" s="7"/>
      <c r="F5" s="7"/>
      <c r="G5" s="7"/>
      <c r="H5" s="67"/>
    </row>
    <row r="6" spans="2:11" x14ac:dyDescent="0.25">
      <c r="B6" s="68" t="s">
        <v>136</v>
      </c>
      <c r="C6" s="10"/>
      <c r="D6" s="10"/>
      <c r="E6" s="10"/>
      <c r="F6" s="10"/>
      <c r="G6" s="10"/>
      <c r="H6" s="69"/>
    </row>
    <row r="7" spans="2:11" x14ac:dyDescent="0.25">
      <c r="B7" s="68" t="s">
        <v>371</v>
      </c>
      <c r="C7" s="10"/>
      <c r="D7" s="10"/>
      <c r="E7" s="10"/>
      <c r="F7" s="10"/>
      <c r="G7" s="10"/>
      <c r="H7" s="69"/>
    </row>
    <row r="8" spans="2:11" ht="13.8" thickBot="1" x14ac:dyDescent="0.3">
      <c r="B8" s="13" t="s">
        <v>137</v>
      </c>
      <c r="C8" s="14"/>
      <c r="D8" s="14"/>
      <c r="E8" s="14"/>
      <c r="F8" s="14"/>
      <c r="G8" s="14"/>
      <c r="H8" s="65"/>
    </row>
    <row r="9" spans="2:11" x14ac:dyDescent="0.25">
      <c r="B9" s="5"/>
      <c r="C9" s="6"/>
      <c r="D9" s="6"/>
    </row>
    <row r="10" spans="2:11" x14ac:dyDescent="0.25">
      <c r="B10" s="114"/>
      <c r="C10" s="115"/>
      <c r="D10" s="109"/>
      <c r="E10" s="109"/>
      <c r="F10" s="109"/>
      <c r="G10" s="109"/>
      <c r="H10" s="109"/>
    </row>
    <row r="11" spans="2:11" x14ac:dyDescent="0.25">
      <c r="B11" s="115"/>
      <c r="C11" s="109"/>
      <c r="D11" s="109"/>
      <c r="E11" s="109"/>
      <c r="F11" s="109"/>
      <c r="G11" s="109"/>
      <c r="H11" s="109"/>
    </row>
    <row r="12" spans="2:11" ht="13.8" thickBot="1" x14ac:dyDescent="0.3">
      <c r="B12" s="109"/>
      <c r="C12" s="109"/>
      <c r="D12" s="116"/>
      <c r="E12" s="116"/>
      <c r="F12" s="116"/>
      <c r="G12" s="116"/>
      <c r="H12" s="116"/>
    </row>
    <row r="13" spans="2:11" ht="13.8" thickBot="1" x14ac:dyDescent="0.3">
      <c r="B13" s="64" t="s">
        <v>374</v>
      </c>
      <c r="C13" s="153">
        <v>2500</v>
      </c>
      <c r="D13" s="159" t="s">
        <v>334</v>
      </c>
      <c r="E13" s="154"/>
      <c r="F13" s="154"/>
      <c r="G13" s="116"/>
      <c r="H13" s="116"/>
    </row>
    <row r="14" spans="2:11" ht="13.8" thickBot="1" x14ac:dyDescent="0.3">
      <c r="B14" s="64" t="s">
        <v>375</v>
      </c>
      <c r="C14" s="153">
        <v>250</v>
      </c>
      <c r="D14" s="159" t="s">
        <v>334</v>
      </c>
      <c r="E14" s="154"/>
      <c r="F14" s="154"/>
      <c r="G14" s="116"/>
      <c r="H14" s="116"/>
    </row>
    <row r="15" spans="2:11" x14ac:dyDescent="0.25">
      <c r="C15" s="145"/>
      <c r="D15" s="145"/>
      <c r="E15" s="145"/>
      <c r="F15" s="145"/>
    </row>
    <row r="16" spans="2:11" ht="13.8" x14ac:dyDescent="0.3">
      <c r="B16" s="117"/>
      <c r="C16" s="160"/>
      <c r="D16" s="161"/>
      <c r="E16" s="161"/>
      <c r="F16" s="161"/>
      <c r="G16" s="118"/>
      <c r="H16" s="118"/>
      <c r="I16" s="25"/>
      <c r="J16" s="25"/>
      <c r="K16" s="25"/>
    </row>
    <row r="17" spans="2:11" ht="14.4" thickBot="1" x14ac:dyDescent="0.35">
      <c r="B17" s="25"/>
      <c r="C17" s="155"/>
      <c r="D17" s="155"/>
      <c r="E17" s="155"/>
      <c r="F17" s="155"/>
      <c r="G17" s="25"/>
      <c r="H17" s="25"/>
      <c r="I17" s="25"/>
      <c r="J17" s="25"/>
      <c r="K17" s="25"/>
    </row>
    <row r="18" spans="2:11" ht="14.4" thickBot="1" x14ac:dyDescent="0.3">
      <c r="B18" s="64" t="s">
        <v>30</v>
      </c>
      <c r="C18" s="156"/>
      <c r="D18" s="157"/>
      <c r="E18" s="156"/>
      <c r="F18" s="158">
        <f>(C13-C14)/65</f>
        <v>34.615384615384613</v>
      </c>
      <c r="G18" s="32"/>
      <c r="H18" s="73" t="s">
        <v>31</v>
      </c>
      <c r="I18" s="32"/>
      <c r="J18" s="32"/>
      <c r="K18" s="32"/>
    </row>
    <row r="19" spans="2:11" ht="15.6" x14ac:dyDescent="0.25">
      <c r="B19" s="34"/>
      <c r="C19" s="32"/>
      <c r="D19" s="35"/>
      <c r="E19" s="32"/>
      <c r="F19" s="33"/>
      <c r="G19" s="32"/>
      <c r="H19" s="32"/>
      <c r="I19" s="32"/>
      <c r="J19" s="32"/>
      <c r="K19" s="32"/>
    </row>
    <row r="20" spans="2:11" ht="13.8" x14ac:dyDescent="0.25">
      <c r="B20" s="36" t="s">
        <v>34</v>
      </c>
      <c r="C20" s="32"/>
      <c r="D20" s="35"/>
      <c r="E20" s="32"/>
      <c r="F20" s="33"/>
      <c r="G20" s="32"/>
      <c r="H20" s="32"/>
      <c r="I20" s="32"/>
      <c r="J20" s="32"/>
      <c r="K20" s="32"/>
    </row>
    <row r="21" spans="2:11" ht="15.6" x14ac:dyDescent="0.25">
      <c r="B21" s="34"/>
      <c r="C21" s="32"/>
      <c r="D21" s="35"/>
      <c r="E21" s="32"/>
      <c r="F21" s="40" t="s">
        <v>37</v>
      </c>
      <c r="G21" s="32"/>
      <c r="H21" s="32"/>
      <c r="I21" s="37"/>
      <c r="J21" s="32"/>
      <c r="K21" s="32"/>
    </row>
    <row r="22" spans="2:11" x14ac:dyDescent="0.25">
      <c r="B22" s="38" t="s">
        <v>35</v>
      </c>
      <c r="C22" s="38"/>
      <c r="D22" s="38" t="s">
        <v>36</v>
      </c>
      <c r="E22" s="39">
        <v>0</v>
      </c>
      <c r="F22" s="42" t="s">
        <v>21</v>
      </c>
    </row>
    <row r="23" spans="2:11" x14ac:dyDescent="0.25">
      <c r="B23" s="41" t="s">
        <v>76</v>
      </c>
      <c r="C23" s="41"/>
      <c r="D23" s="41" t="s">
        <v>36</v>
      </c>
      <c r="E23" s="39">
        <v>0</v>
      </c>
      <c r="F23" s="42" t="s">
        <v>17</v>
      </c>
    </row>
    <row r="24" spans="2:11" x14ac:dyDescent="0.25">
      <c r="B24" s="38" t="s">
        <v>40</v>
      </c>
      <c r="C24" s="38"/>
      <c r="D24" s="38" t="s">
        <v>36</v>
      </c>
      <c r="E24" s="39">
        <v>0</v>
      </c>
      <c r="F24" s="42" t="s">
        <v>23</v>
      </c>
    </row>
    <row r="26" spans="2:11" x14ac:dyDescent="0.25">
      <c r="B26" s="38" t="s">
        <v>77</v>
      </c>
      <c r="C26" s="44"/>
      <c r="D26" s="38"/>
      <c r="E26" s="38"/>
      <c r="F26" s="38"/>
      <c r="G26" s="38"/>
      <c r="H26" s="38"/>
      <c r="I26" s="38"/>
      <c r="J26" s="45">
        <v>3</v>
      </c>
      <c r="K26" s="39">
        <v>0</v>
      </c>
    </row>
    <row r="27" spans="2:11" x14ac:dyDescent="0.25">
      <c r="B27" s="41" t="s">
        <v>78</v>
      </c>
      <c r="C27" s="46"/>
      <c r="D27" s="41"/>
      <c r="E27" s="41"/>
      <c r="F27" s="41"/>
      <c r="G27" s="41"/>
      <c r="H27" s="41"/>
      <c r="I27" s="41"/>
      <c r="J27" s="45">
        <v>2</v>
      </c>
      <c r="K27" s="39">
        <v>0</v>
      </c>
    </row>
    <row r="28" spans="2:11" x14ac:dyDescent="0.25">
      <c r="B28" s="38" t="s">
        <v>79</v>
      </c>
      <c r="C28" s="44"/>
      <c r="D28" s="38"/>
      <c r="E28" s="38"/>
      <c r="F28" s="38"/>
      <c r="G28" s="38"/>
      <c r="H28" s="38"/>
      <c r="I28" s="38"/>
      <c r="J28" s="45">
        <v>2</v>
      </c>
      <c r="K28" s="39">
        <v>0</v>
      </c>
    </row>
    <row r="29" spans="2:11" x14ac:dyDescent="0.25">
      <c r="B29" s="41" t="s">
        <v>80</v>
      </c>
      <c r="C29" s="46"/>
      <c r="D29" s="41"/>
      <c r="E29" s="41"/>
      <c r="F29" s="41"/>
      <c r="G29" s="41"/>
      <c r="H29" s="41"/>
      <c r="I29" s="41"/>
      <c r="J29" s="45">
        <v>3</v>
      </c>
      <c r="K29" s="39">
        <v>0</v>
      </c>
    </row>
    <row r="30" spans="2:11" x14ac:dyDescent="0.25">
      <c r="B30" s="38" t="s">
        <v>81</v>
      </c>
      <c r="C30" s="44"/>
      <c r="D30" s="38"/>
      <c r="E30" s="38"/>
      <c r="F30" s="38"/>
      <c r="G30" s="38"/>
      <c r="H30" s="38"/>
      <c r="I30" s="38"/>
      <c r="J30" s="45">
        <v>3</v>
      </c>
      <c r="K30" s="39">
        <v>0</v>
      </c>
    </row>
    <row r="31" spans="2:11" x14ac:dyDescent="0.25">
      <c r="B31" s="41" t="s">
        <v>82</v>
      </c>
      <c r="C31" s="46"/>
      <c r="D31" s="41"/>
      <c r="E31" s="41"/>
      <c r="F31" s="41"/>
      <c r="G31" s="41"/>
      <c r="H31" s="41"/>
      <c r="I31" s="41"/>
      <c r="J31" s="45">
        <v>2</v>
      </c>
      <c r="K31" s="39">
        <v>0</v>
      </c>
    </row>
    <row r="32" spans="2:11" x14ac:dyDescent="0.25">
      <c r="B32" s="38" t="s">
        <v>50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83</v>
      </c>
      <c r="C33" s="46"/>
      <c r="D33" s="41"/>
      <c r="E33" s="41"/>
      <c r="F33" s="41"/>
      <c r="G33" s="41"/>
      <c r="H33" s="41"/>
      <c r="I33" s="41"/>
      <c r="J33" s="45">
        <v>3</v>
      </c>
      <c r="K33" s="39">
        <v>0</v>
      </c>
    </row>
    <row r="34" spans="2:11" x14ac:dyDescent="0.25">
      <c r="B34" s="38" t="s">
        <v>52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84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85</v>
      </c>
      <c r="C36" s="44"/>
      <c r="D36" s="38"/>
      <c r="E36" s="38"/>
      <c r="F36" s="38"/>
      <c r="G36" s="38"/>
      <c r="H36" s="38"/>
      <c r="I36" s="38"/>
      <c r="J36" s="45">
        <v>2</v>
      </c>
      <c r="K36" s="39">
        <v>0</v>
      </c>
    </row>
    <row r="37" spans="2:11" x14ac:dyDescent="0.25">
      <c r="B37" s="41" t="s">
        <v>86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87</v>
      </c>
      <c r="C38" s="44"/>
      <c r="D38" s="38"/>
      <c r="E38" s="38"/>
      <c r="F38" s="38"/>
      <c r="G38" s="38"/>
      <c r="H38" s="38"/>
      <c r="I38" s="38"/>
      <c r="J38" s="45">
        <v>2</v>
      </c>
      <c r="K38" s="39">
        <v>0</v>
      </c>
    </row>
    <row r="39" spans="2:11" x14ac:dyDescent="0.25">
      <c r="B39" s="41" t="s">
        <v>335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337</v>
      </c>
      <c r="C40" s="38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88</v>
      </c>
      <c r="C41" s="41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336</v>
      </c>
      <c r="C42" s="38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54</v>
      </c>
      <c r="C43" s="41"/>
      <c r="D43" s="41"/>
      <c r="E43" s="41"/>
      <c r="F43" s="41"/>
      <c r="G43" s="41"/>
      <c r="H43" s="41"/>
      <c r="I43" s="41"/>
      <c r="J43" s="45">
        <v>3</v>
      </c>
      <c r="K43" s="39">
        <v>0</v>
      </c>
    </row>
    <row r="44" spans="2:11" x14ac:dyDescent="0.25">
      <c r="B44" s="38" t="s">
        <v>56</v>
      </c>
      <c r="C44" s="38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6" spans="2:11" ht="14.4" x14ac:dyDescent="0.3">
      <c r="B46" s="43" t="s">
        <v>59</v>
      </c>
    </row>
    <row r="48" spans="2:11" ht="14.4" x14ac:dyDescent="0.35">
      <c r="B48" s="38" t="s">
        <v>89</v>
      </c>
      <c r="C48" s="47"/>
      <c r="D48" s="47"/>
      <c r="E48" s="47"/>
      <c r="F48" s="47"/>
      <c r="G48" s="47"/>
      <c r="H48" s="47"/>
      <c r="I48" s="47"/>
      <c r="J48" s="131">
        <v>0.5</v>
      </c>
      <c r="K48" s="49">
        <v>0</v>
      </c>
    </row>
    <row r="49" spans="2:11" ht="14.4" x14ac:dyDescent="0.35">
      <c r="B49" s="41" t="s">
        <v>61</v>
      </c>
      <c r="J49" s="131">
        <v>0.5</v>
      </c>
      <c r="K49" s="49">
        <v>0</v>
      </c>
    </row>
    <row r="50" spans="2:11" ht="14.4" x14ac:dyDescent="0.35">
      <c r="B50" s="38" t="s">
        <v>90</v>
      </c>
      <c r="C50" s="47"/>
      <c r="D50" s="47"/>
      <c r="E50" s="47"/>
      <c r="F50" s="47"/>
      <c r="G50" s="47"/>
      <c r="H50" s="47"/>
      <c r="I50" s="47"/>
      <c r="J50" s="131">
        <v>0.5</v>
      </c>
      <c r="K50" s="49">
        <v>0</v>
      </c>
    </row>
    <row r="51" spans="2:11" ht="14.4" x14ac:dyDescent="0.35">
      <c r="B51" s="41" t="s">
        <v>63</v>
      </c>
      <c r="J51" s="131">
        <v>0.25</v>
      </c>
      <c r="K51" s="49">
        <v>0</v>
      </c>
    </row>
    <row r="52" spans="2:11" ht="14.4" x14ac:dyDescent="0.35">
      <c r="K52" s="50"/>
    </row>
    <row r="53" spans="2:11" ht="14.4" x14ac:dyDescent="0.35">
      <c r="B53" s="54" t="s">
        <v>91</v>
      </c>
      <c r="C53" s="183">
        <f>250+(F18*(((E22+E23+E24)+(K26+K27+K28+K29+K30+K31+K32+K33+K34+K35+K36+K37+K38+K39+K40+K41+K42+K43+K44))-(K48+K49+K50+K51)))</f>
        <v>250</v>
      </c>
      <c r="D53" s="149" t="s">
        <v>334</v>
      </c>
      <c r="E53" s="54"/>
      <c r="F53" s="53"/>
      <c r="G53" s="53"/>
      <c r="H53" s="53"/>
      <c r="K53" s="50"/>
    </row>
    <row r="54" spans="2:11" ht="14.4" x14ac:dyDescent="0.35">
      <c r="B54" s="54" t="s">
        <v>92</v>
      </c>
      <c r="C54" s="183">
        <v>250</v>
      </c>
      <c r="D54" s="149" t="s">
        <v>334</v>
      </c>
      <c r="E54" s="54"/>
      <c r="F54" s="53"/>
      <c r="G54" s="53"/>
      <c r="H54" s="53"/>
      <c r="K54" s="50"/>
    </row>
    <row r="55" spans="2:11" ht="14.4" x14ac:dyDescent="0.35">
      <c r="C55" s="184"/>
      <c r="D55" s="53"/>
      <c r="E55" s="54"/>
      <c r="F55" s="53"/>
      <c r="G55" s="53"/>
      <c r="H55" s="53"/>
      <c r="K55" s="50"/>
    </row>
    <row r="56" spans="2:11" ht="13.8" x14ac:dyDescent="0.3">
      <c r="B56" s="51" t="s">
        <v>69</v>
      </c>
      <c r="C56" s="178">
        <f>IF(C53&lt;C54,C54,C53)</f>
        <v>250</v>
      </c>
      <c r="D56" s="162" t="s">
        <v>334</v>
      </c>
      <c r="E56" s="54"/>
      <c r="F56" s="53"/>
      <c r="G56" s="53"/>
      <c r="H56" s="53"/>
      <c r="I56" s="53"/>
      <c r="J56" s="53"/>
      <c r="K56" s="53"/>
    </row>
    <row r="57" spans="2:11" ht="13.8" x14ac:dyDescent="0.3">
      <c r="B57" s="54"/>
      <c r="C57" s="183"/>
      <c r="D57" s="53"/>
      <c r="E57" s="54"/>
      <c r="F57" s="53"/>
      <c r="G57" s="53"/>
      <c r="H57" s="53"/>
      <c r="I57" s="53"/>
      <c r="J57" s="53"/>
      <c r="K57" s="53"/>
    </row>
    <row r="58" spans="2:11" ht="13.8" x14ac:dyDescent="0.3">
      <c r="B58" s="51" t="s">
        <v>135</v>
      </c>
      <c r="C58" s="195">
        <v>1</v>
      </c>
      <c r="D58" s="53"/>
      <c r="E58" s="54"/>
      <c r="F58" s="53"/>
      <c r="G58" s="53"/>
      <c r="H58" s="53"/>
      <c r="I58" s="53"/>
      <c r="J58" s="53"/>
      <c r="K58" s="53"/>
    </row>
    <row r="59" spans="2:11" ht="13.8" x14ac:dyDescent="0.3">
      <c r="B59" s="54"/>
      <c r="C59" s="183"/>
      <c r="D59" s="53"/>
      <c r="E59" s="54"/>
      <c r="F59" s="53"/>
      <c r="G59" s="53"/>
      <c r="H59" s="53"/>
      <c r="I59" s="53"/>
      <c r="J59" s="53"/>
      <c r="K59" s="53"/>
    </row>
    <row r="60" spans="2:11" ht="13.8" x14ac:dyDescent="0.3">
      <c r="B60" s="60" t="s">
        <v>72</v>
      </c>
      <c r="C60" s="182">
        <f>C56*C58</f>
        <v>250</v>
      </c>
      <c r="D60" s="162" t="s">
        <v>334</v>
      </c>
      <c r="E60" s="54"/>
      <c r="F60" s="53"/>
      <c r="G60" s="53"/>
      <c r="H60" s="53"/>
      <c r="I60" s="53"/>
      <c r="J60" s="53"/>
      <c r="K60" s="53"/>
    </row>
    <row r="61" spans="2:11" ht="13.8" x14ac:dyDescent="0.3">
      <c r="B61" s="54"/>
      <c r="C61" s="183"/>
      <c r="D61" s="53"/>
      <c r="E61" s="54"/>
      <c r="F61" s="53"/>
      <c r="G61" s="53"/>
      <c r="H61" s="53"/>
      <c r="I61" s="53"/>
      <c r="J61" s="53"/>
      <c r="K61" s="53"/>
    </row>
    <row r="62" spans="2:11" ht="13.8" x14ac:dyDescent="0.3">
      <c r="B62" s="53"/>
      <c r="C62" s="179"/>
      <c r="D62" s="53"/>
      <c r="E62" s="53"/>
      <c r="F62" s="53"/>
      <c r="G62" s="53"/>
      <c r="H62" s="53"/>
      <c r="I62" s="53"/>
      <c r="J62" s="53"/>
      <c r="K62" s="53"/>
    </row>
    <row r="63" spans="2:11" ht="13.8" x14ac:dyDescent="0.3">
      <c r="B63" s="55" t="s">
        <v>70</v>
      </c>
      <c r="C63" s="180" t="s">
        <v>71</v>
      </c>
      <c r="D63" s="55"/>
      <c r="E63" s="56">
        <v>0</v>
      </c>
      <c r="F63" s="41"/>
      <c r="G63" s="53"/>
      <c r="H63" s="53"/>
      <c r="I63" s="53"/>
      <c r="J63" s="53"/>
      <c r="K63" s="53"/>
    </row>
    <row r="64" spans="2:11" ht="13.8" x14ac:dyDescent="0.3">
      <c r="B64" s="37"/>
      <c r="C64" s="181"/>
      <c r="D64" s="41"/>
      <c r="E64" s="58"/>
      <c r="F64" s="59"/>
      <c r="G64" s="53"/>
      <c r="H64" s="53"/>
      <c r="I64" s="53"/>
      <c r="J64" s="53"/>
      <c r="K64" s="53"/>
    </row>
    <row r="65" spans="2:11" ht="13.8" x14ac:dyDescent="0.3">
      <c r="B65" s="60" t="s">
        <v>94</v>
      </c>
      <c r="C65" s="182">
        <f>C60*E63</f>
        <v>0</v>
      </c>
      <c r="D65" s="162" t="s">
        <v>334</v>
      </c>
      <c r="E65" s="58"/>
      <c r="F65" s="59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/>
      <c r="F66" s="59"/>
      <c r="G66" s="53"/>
      <c r="H66" s="53"/>
      <c r="I66" s="53"/>
      <c r="J66" s="53"/>
      <c r="K66" s="53"/>
    </row>
    <row r="67" spans="2:11" ht="13.8" x14ac:dyDescent="0.3">
      <c r="B67" s="55" t="s">
        <v>97</v>
      </c>
      <c r="C67" s="180" t="s">
        <v>71</v>
      </c>
      <c r="D67" s="55"/>
      <c r="E67" s="56">
        <v>0</v>
      </c>
      <c r="F67" s="41"/>
      <c r="G67" s="53"/>
      <c r="H67" s="53"/>
      <c r="I67" s="53"/>
      <c r="J67" s="53"/>
      <c r="K67" s="53"/>
    </row>
    <row r="68" spans="2:11" ht="13.8" x14ac:dyDescent="0.3">
      <c r="B68" s="37"/>
      <c r="C68" s="181"/>
      <c r="D68" s="41"/>
      <c r="E68" s="58"/>
      <c r="F68" s="59"/>
      <c r="G68" s="53"/>
      <c r="H68" s="53"/>
    </row>
    <row r="69" spans="2:11" ht="13.8" x14ac:dyDescent="0.3">
      <c r="B69" s="60" t="s">
        <v>106</v>
      </c>
      <c r="C69" s="182">
        <f>IF((C60*E63)&gt;0,(C65*E67),IF((C60*E63)=0,(C60*E67)))</f>
        <v>0</v>
      </c>
      <c r="D69" s="162" t="s">
        <v>334</v>
      </c>
      <c r="E69" s="58"/>
      <c r="F69" s="59"/>
      <c r="G69" s="53"/>
      <c r="H69" s="53"/>
    </row>
    <row r="70" spans="2:11" ht="13.8" thickBot="1" x14ac:dyDescent="0.3">
      <c r="B70" s="41"/>
      <c r="C70" s="41"/>
      <c r="D70" s="41"/>
      <c r="E70" s="41"/>
      <c r="F70" s="41"/>
    </row>
    <row r="71" spans="2:11" ht="13.8" thickBot="1" x14ac:dyDescent="0.3">
      <c r="B71" s="71" t="s">
        <v>74</v>
      </c>
      <c r="C71" s="62"/>
      <c r="D71" s="62"/>
      <c r="E71" s="63"/>
      <c r="F71" s="72" t="s">
        <v>75</v>
      </c>
      <c r="G71" s="2"/>
      <c r="H71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2"/>
  <dimension ref="B2:K71"/>
  <sheetViews>
    <sheetView topLeftCell="A6" workbookViewId="0">
      <selection activeCell="C53" sqref="C53:C69"/>
    </sheetView>
  </sheetViews>
  <sheetFormatPr defaultRowHeight="13.2" x14ac:dyDescent="0.25"/>
  <cols>
    <col min="2" max="2" width="32.33203125" customWidth="1"/>
    <col min="3" max="3" width="16" customWidth="1"/>
    <col min="6" max="6" width="14" customWidth="1"/>
    <col min="8" max="8" width="9.44140625" customWidth="1"/>
  </cols>
  <sheetData>
    <row r="2" spans="2:11" ht="13.8" thickBot="1" x14ac:dyDescent="0.3"/>
    <row r="3" spans="2:11" ht="13.8" thickBot="1" x14ac:dyDescent="0.3">
      <c r="B3" s="1" t="s">
        <v>0</v>
      </c>
      <c r="C3" s="2"/>
      <c r="D3" s="3"/>
      <c r="E3" s="64" t="s">
        <v>377</v>
      </c>
    </row>
    <row r="4" spans="2:11" ht="13.8" thickBot="1" x14ac:dyDescent="0.3">
      <c r="B4" s="5"/>
      <c r="C4" s="6"/>
      <c r="D4" s="6"/>
    </row>
    <row r="5" spans="2:11" x14ac:dyDescent="0.25">
      <c r="B5" s="66" t="s">
        <v>378</v>
      </c>
      <c r="C5" s="7"/>
      <c r="D5" s="7"/>
      <c r="E5" s="7"/>
      <c r="F5" s="7"/>
      <c r="G5" s="7"/>
      <c r="H5" s="67"/>
    </row>
    <row r="6" spans="2:11" x14ac:dyDescent="0.25">
      <c r="B6" s="68" t="s">
        <v>138</v>
      </c>
      <c r="C6" s="10"/>
      <c r="D6" s="10"/>
      <c r="E6" s="10"/>
      <c r="F6" s="10"/>
      <c r="G6" s="10"/>
      <c r="H6" s="69"/>
    </row>
    <row r="7" spans="2:11" x14ac:dyDescent="0.25">
      <c r="B7" s="68" t="s">
        <v>376</v>
      </c>
      <c r="C7" s="10"/>
      <c r="D7" s="10"/>
      <c r="E7" s="10"/>
      <c r="F7" s="10"/>
      <c r="G7" s="10"/>
      <c r="H7" s="69"/>
    </row>
    <row r="8" spans="2:11" ht="13.8" thickBot="1" x14ac:dyDescent="0.3">
      <c r="B8" s="13"/>
      <c r="C8" s="14"/>
      <c r="D8" s="14"/>
      <c r="E8" s="14"/>
      <c r="F8" s="14"/>
      <c r="G8" s="14"/>
      <c r="H8" s="65"/>
    </row>
    <row r="9" spans="2:11" x14ac:dyDescent="0.25">
      <c r="B9" s="5"/>
      <c r="C9" s="6"/>
      <c r="D9" s="6"/>
    </row>
    <row r="10" spans="2:11" x14ac:dyDescent="0.25">
      <c r="B10" s="114"/>
      <c r="C10" s="115"/>
      <c r="D10" s="109"/>
      <c r="E10" s="109"/>
      <c r="F10" s="109"/>
      <c r="G10" s="109"/>
      <c r="H10" s="109"/>
    </row>
    <row r="11" spans="2:11" x14ac:dyDescent="0.25">
      <c r="B11" s="115"/>
      <c r="C11" s="109"/>
      <c r="D11" s="109"/>
      <c r="E11" s="109"/>
      <c r="F11" s="109"/>
      <c r="G11" s="109"/>
      <c r="H11" s="109"/>
    </row>
    <row r="12" spans="2:11" ht="13.8" thickBot="1" x14ac:dyDescent="0.3">
      <c r="B12" s="109"/>
      <c r="C12" s="109"/>
      <c r="D12" s="116"/>
      <c r="E12" s="116"/>
      <c r="F12" s="116"/>
      <c r="G12" s="116"/>
      <c r="H12" s="116"/>
    </row>
    <row r="13" spans="2:11" ht="13.8" thickBot="1" x14ac:dyDescent="0.3">
      <c r="B13" s="64" t="s">
        <v>379</v>
      </c>
      <c r="C13" s="153">
        <v>500</v>
      </c>
      <c r="D13" s="159" t="s">
        <v>334</v>
      </c>
      <c r="E13" s="154"/>
      <c r="F13" s="154"/>
      <c r="G13" s="116"/>
      <c r="H13" s="116"/>
    </row>
    <row r="14" spans="2:11" ht="13.8" thickBot="1" x14ac:dyDescent="0.3">
      <c r="B14" s="64" t="s">
        <v>380</v>
      </c>
      <c r="C14" s="153">
        <v>50</v>
      </c>
      <c r="D14" s="159" t="s">
        <v>334</v>
      </c>
      <c r="E14" s="154"/>
      <c r="F14" s="154"/>
      <c r="G14" s="116"/>
      <c r="H14" s="116"/>
    </row>
    <row r="15" spans="2:11" x14ac:dyDescent="0.25">
      <c r="C15" s="145"/>
      <c r="D15" s="145"/>
      <c r="E15" s="145"/>
      <c r="F15" s="145"/>
    </row>
    <row r="16" spans="2:11" ht="13.8" x14ac:dyDescent="0.3">
      <c r="B16" s="117"/>
      <c r="C16" s="160"/>
      <c r="D16" s="161"/>
      <c r="E16" s="161"/>
      <c r="F16" s="161"/>
      <c r="G16" s="118"/>
      <c r="H16" s="118"/>
      <c r="I16" s="25"/>
      <c r="J16" s="25"/>
      <c r="K16" s="25"/>
    </row>
    <row r="17" spans="2:11" ht="14.4" thickBot="1" x14ac:dyDescent="0.35">
      <c r="B17" s="25"/>
      <c r="C17" s="155"/>
      <c r="D17" s="155"/>
      <c r="E17" s="155"/>
      <c r="F17" s="155"/>
      <c r="G17" s="25"/>
      <c r="H17" s="25"/>
      <c r="I17" s="25"/>
      <c r="J17" s="25"/>
      <c r="K17" s="25"/>
    </row>
    <row r="18" spans="2:11" ht="14.4" thickBot="1" x14ac:dyDescent="0.3">
      <c r="B18" s="64" t="s">
        <v>30</v>
      </c>
      <c r="C18" s="156"/>
      <c r="D18" s="157"/>
      <c r="E18" s="156"/>
      <c r="F18" s="158">
        <f>(C13-C14)/65</f>
        <v>6.9230769230769234</v>
      </c>
      <c r="G18" s="32"/>
      <c r="H18" s="73" t="s">
        <v>31</v>
      </c>
      <c r="I18" s="32"/>
      <c r="J18" s="32"/>
      <c r="K18" s="32"/>
    </row>
    <row r="19" spans="2:11" ht="15.6" x14ac:dyDescent="0.25">
      <c r="B19" s="34"/>
      <c r="C19" s="32"/>
      <c r="D19" s="35"/>
      <c r="E19" s="32"/>
      <c r="F19" s="33"/>
      <c r="G19" s="32"/>
      <c r="H19" s="32"/>
      <c r="I19" s="32"/>
      <c r="J19" s="32"/>
      <c r="K19" s="32"/>
    </row>
    <row r="20" spans="2:11" ht="13.8" x14ac:dyDescent="0.25">
      <c r="B20" s="36" t="s">
        <v>34</v>
      </c>
      <c r="C20" s="32"/>
      <c r="D20" s="35"/>
      <c r="E20" s="32"/>
      <c r="F20" s="33"/>
      <c r="G20" s="32"/>
      <c r="H20" s="32"/>
      <c r="I20" s="32"/>
      <c r="J20" s="32"/>
      <c r="K20" s="32"/>
    </row>
    <row r="21" spans="2:11" ht="15.6" x14ac:dyDescent="0.25">
      <c r="B21" s="34"/>
      <c r="C21" s="32"/>
      <c r="D21" s="35"/>
      <c r="E21" s="32"/>
      <c r="F21" s="40" t="s">
        <v>37</v>
      </c>
      <c r="G21" s="32"/>
      <c r="H21" s="32"/>
      <c r="I21" s="37"/>
      <c r="J21" s="32"/>
      <c r="K21" s="32"/>
    </row>
    <row r="22" spans="2:11" x14ac:dyDescent="0.25">
      <c r="B22" s="38" t="s">
        <v>35</v>
      </c>
      <c r="C22" s="38"/>
      <c r="D22" s="38" t="s">
        <v>36</v>
      </c>
      <c r="E22" s="39">
        <v>0</v>
      </c>
      <c r="F22" s="42" t="s">
        <v>21</v>
      </c>
    </row>
    <row r="23" spans="2:11" x14ac:dyDescent="0.25">
      <c r="B23" s="41" t="s">
        <v>76</v>
      </c>
      <c r="C23" s="41"/>
      <c r="D23" s="41" t="s">
        <v>36</v>
      </c>
      <c r="E23" s="39">
        <v>0</v>
      </c>
      <c r="F23" s="42" t="s">
        <v>17</v>
      </c>
    </row>
    <row r="24" spans="2:11" x14ac:dyDescent="0.25">
      <c r="B24" s="38" t="s">
        <v>40</v>
      </c>
      <c r="C24" s="38"/>
      <c r="D24" s="38" t="s">
        <v>36</v>
      </c>
      <c r="E24" s="39">
        <v>0</v>
      </c>
      <c r="F24" s="42" t="s">
        <v>23</v>
      </c>
    </row>
    <row r="26" spans="2:11" x14ac:dyDescent="0.25">
      <c r="B26" s="38" t="s">
        <v>77</v>
      </c>
      <c r="C26" s="44"/>
      <c r="D26" s="38"/>
      <c r="E26" s="38"/>
      <c r="F26" s="38"/>
      <c r="G26" s="38"/>
      <c r="H26" s="38"/>
      <c r="I26" s="38"/>
      <c r="J26" s="45">
        <v>3</v>
      </c>
      <c r="K26" s="39">
        <v>0</v>
      </c>
    </row>
    <row r="27" spans="2:11" x14ac:dyDescent="0.25">
      <c r="B27" s="41" t="s">
        <v>78</v>
      </c>
      <c r="C27" s="46"/>
      <c r="D27" s="41"/>
      <c r="E27" s="41"/>
      <c r="F27" s="41"/>
      <c r="G27" s="41"/>
      <c r="H27" s="41"/>
      <c r="I27" s="41"/>
      <c r="J27" s="45">
        <v>2</v>
      </c>
      <c r="K27" s="39">
        <v>0</v>
      </c>
    </row>
    <row r="28" spans="2:11" x14ac:dyDescent="0.25">
      <c r="B28" s="38" t="s">
        <v>79</v>
      </c>
      <c r="C28" s="44"/>
      <c r="D28" s="38"/>
      <c r="E28" s="38"/>
      <c r="F28" s="38"/>
      <c r="G28" s="38"/>
      <c r="H28" s="38"/>
      <c r="I28" s="38"/>
      <c r="J28" s="45">
        <v>2</v>
      </c>
      <c r="K28" s="39">
        <v>0</v>
      </c>
    </row>
    <row r="29" spans="2:11" x14ac:dyDescent="0.25">
      <c r="B29" s="41" t="s">
        <v>80</v>
      </c>
      <c r="C29" s="46"/>
      <c r="D29" s="41"/>
      <c r="E29" s="41"/>
      <c r="F29" s="41"/>
      <c r="G29" s="41"/>
      <c r="H29" s="41"/>
      <c r="I29" s="41"/>
      <c r="J29" s="45">
        <v>3</v>
      </c>
      <c r="K29" s="39">
        <v>0</v>
      </c>
    </row>
    <row r="30" spans="2:11" x14ac:dyDescent="0.25">
      <c r="B30" s="38" t="s">
        <v>81</v>
      </c>
      <c r="C30" s="44"/>
      <c r="D30" s="38"/>
      <c r="E30" s="38"/>
      <c r="F30" s="38"/>
      <c r="G30" s="38"/>
      <c r="H30" s="38"/>
      <c r="I30" s="38"/>
      <c r="J30" s="45">
        <v>3</v>
      </c>
      <c r="K30" s="39">
        <v>0</v>
      </c>
    </row>
    <row r="31" spans="2:11" x14ac:dyDescent="0.25">
      <c r="B31" s="41" t="s">
        <v>82</v>
      </c>
      <c r="C31" s="46"/>
      <c r="D31" s="41"/>
      <c r="E31" s="41"/>
      <c r="F31" s="41"/>
      <c r="G31" s="41"/>
      <c r="H31" s="41"/>
      <c r="I31" s="41"/>
      <c r="J31" s="45">
        <v>2</v>
      </c>
      <c r="K31" s="39">
        <v>0</v>
      </c>
    </row>
    <row r="32" spans="2:11" x14ac:dyDescent="0.25">
      <c r="B32" s="38" t="s">
        <v>50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83</v>
      </c>
      <c r="C33" s="46"/>
      <c r="D33" s="41"/>
      <c r="E33" s="41"/>
      <c r="F33" s="41"/>
      <c r="G33" s="41"/>
      <c r="H33" s="41"/>
      <c r="I33" s="41"/>
      <c r="J33" s="45">
        <v>3</v>
      </c>
      <c r="K33" s="39">
        <v>0</v>
      </c>
    </row>
    <row r="34" spans="2:11" x14ac:dyDescent="0.25">
      <c r="B34" s="38" t="s">
        <v>52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84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85</v>
      </c>
      <c r="C36" s="44"/>
      <c r="D36" s="38"/>
      <c r="E36" s="38"/>
      <c r="F36" s="38"/>
      <c r="G36" s="38"/>
      <c r="H36" s="38"/>
      <c r="I36" s="38"/>
      <c r="J36" s="45">
        <v>2</v>
      </c>
      <c r="K36" s="39">
        <v>0</v>
      </c>
    </row>
    <row r="37" spans="2:11" x14ac:dyDescent="0.25">
      <c r="B37" s="41" t="s">
        <v>86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87</v>
      </c>
      <c r="C38" s="44"/>
      <c r="D38" s="38"/>
      <c r="E38" s="38"/>
      <c r="F38" s="38"/>
      <c r="G38" s="38"/>
      <c r="H38" s="38"/>
      <c r="I38" s="38"/>
      <c r="J38" s="45">
        <v>2</v>
      </c>
      <c r="K38" s="39">
        <v>0</v>
      </c>
    </row>
    <row r="39" spans="2:11" x14ac:dyDescent="0.25">
      <c r="B39" s="41" t="s">
        <v>335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337</v>
      </c>
      <c r="C40" s="38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88</v>
      </c>
      <c r="C41" s="41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336</v>
      </c>
      <c r="C42" s="38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54</v>
      </c>
      <c r="C43" s="41"/>
      <c r="D43" s="41"/>
      <c r="E43" s="41"/>
      <c r="F43" s="41"/>
      <c r="G43" s="41"/>
      <c r="H43" s="41"/>
      <c r="I43" s="41"/>
      <c r="J43" s="45">
        <v>3</v>
      </c>
      <c r="K43" s="39">
        <v>0</v>
      </c>
    </row>
    <row r="44" spans="2:11" x14ac:dyDescent="0.25">
      <c r="B44" s="38" t="s">
        <v>56</v>
      </c>
      <c r="C44" s="38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6" spans="2:11" ht="14.4" x14ac:dyDescent="0.3">
      <c r="B46" s="43" t="s">
        <v>59</v>
      </c>
    </row>
    <row r="48" spans="2:11" ht="14.4" x14ac:dyDescent="0.35">
      <c r="B48" s="38" t="s">
        <v>89</v>
      </c>
      <c r="C48" s="47"/>
      <c r="D48" s="47"/>
      <c r="E48" s="47"/>
      <c r="F48" s="47"/>
      <c r="G48" s="47"/>
      <c r="H48" s="47"/>
      <c r="I48" s="47"/>
      <c r="J48" s="131">
        <v>0.5</v>
      </c>
      <c r="K48" s="49">
        <v>0</v>
      </c>
    </row>
    <row r="49" spans="2:11" ht="14.4" x14ac:dyDescent="0.35">
      <c r="B49" s="41" t="s">
        <v>61</v>
      </c>
      <c r="J49" s="131">
        <v>0.5</v>
      </c>
      <c r="K49" s="49">
        <v>0</v>
      </c>
    </row>
    <row r="50" spans="2:11" ht="14.4" x14ac:dyDescent="0.35">
      <c r="B50" s="38" t="s">
        <v>90</v>
      </c>
      <c r="C50" s="47"/>
      <c r="D50" s="47"/>
      <c r="E50" s="47"/>
      <c r="F50" s="47"/>
      <c r="G50" s="47"/>
      <c r="H50" s="47"/>
      <c r="I50" s="47"/>
      <c r="J50" s="131">
        <v>0.5</v>
      </c>
      <c r="K50" s="49">
        <v>0</v>
      </c>
    </row>
    <row r="51" spans="2:11" ht="14.4" x14ac:dyDescent="0.35">
      <c r="B51" s="41" t="s">
        <v>63</v>
      </c>
      <c r="J51" s="131">
        <v>0.25</v>
      </c>
      <c r="K51" s="49">
        <v>0</v>
      </c>
    </row>
    <row r="52" spans="2:11" ht="14.4" x14ac:dyDescent="0.35">
      <c r="K52" s="50"/>
    </row>
    <row r="53" spans="2:11" ht="14.4" x14ac:dyDescent="0.35">
      <c r="B53" s="54" t="s">
        <v>91</v>
      </c>
      <c r="C53" s="183">
        <f>50+(F18*(((E22+E23+E24)+(K26+K27+K28+K29+K30+K31+K32+K33+K34+K35+K36+K37+K38+K39+K40+K41+K42+K43+K44))-(K48+K49+K50+K51)))</f>
        <v>50</v>
      </c>
      <c r="D53" s="149" t="s">
        <v>334</v>
      </c>
      <c r="E53" s="54"/>
      <c r="F53" s="53"/>
      <c r="G53" s="53"/>
      <c r="H53" s="53"/>
      <c r="K53" s="50"/>
    </row>
    <row r="54" spans="2:11" ht="14.4" x14ac:dyDescent="0.35">
      <c r="B54" s="54" t="s">
        <v>92</v>
      </c>
      <c r="C54" s="183">
        <v>50</v>
      </c>
      <c r="D54" s="149" t="s">
        <v>334</v>
      </c>
      <c r="E54" s="54"/>
      <c r="F54" s="53"/>
      <c r="G54" s="53"/>
      <c r="H54" s="53"/>
      <c r="K54" s="50"/>
    </row>
    <row r="55" spans="2:11" ht="14.4" x14ac:dyDescent="0.35">
      <c r="C55" s="184"/>
      <c r="D55" s="53"/>
      <c r="E55" s="54"/>
      <c r="F55" s="53"/>
      <c r="G55" s="53"/>
      <c r="H55" s="53"/>
      <c r="K55" s="50"/>
    </row>
    <row r="56" spans="2:11" ht="13.8" x14ac:dyDescent="0.3">
      <c r="B56" s="51" t="s">
        <v>69</v>
      </c>
      <c r="C56" s="178">
        <f>IF(C53&lt;C54,C54,C53)</f>
        <v>50</v>
      </c>
      <c r="D56" s="162" t="s">
        <v>334</v>
      </c>
      <c r="E56" s="54"/>
      <c r="F56" s="53"/>
      <c r="G56" s="53"/>
      <c r="H56" s="53"/>
      <c r="I56" s="53"/>
      <c r="J56" s="53"/>
      <c r="K56" s="53"/>
    </row>
    <row r="57" spans="2:11" ht="13.8" x14ac:dyDescent="0.3">
      <c r="B57" s="54"/>
      <c r="C57" s="183"/>
      <c r="D57" s="53"/>
      <c r="E57" s="54"/>
      <c r="F57" s="53"/>
      <c r="G57" s="53"/>
      <c r="H57" s="53"/>
      <c r="I57" s="53"/>
      <c r="J57" s="53"/>
      <c r="K57" s="53"/>
    </row>
    <row r="58" spans="2:11" ht="13.8" x14ac:dyDescent="0.3">
      <c r="B58" s="51" t="s">
        <v>139</v>
      </c>
      <c r="C58" s="195">
        <v>0</v>
      </c>
      <c r="D58" s="53"/>
      <c r="E58" s="54"/>
      <c r="F58" s="53"/>
      <c r="G58" s="53"/>
      <c r="H58" s="53"/>
      <c r="I58" s="53"/>
      <c r="J58" s="53"/>
      <c r="K58" s="53"/>
    </row>
    <row r="59" spans="2:11" ht="13.8" x14ac:dyDescent="0.3">
      <c r="B59" s="54"/>
      <c r="C59" s="183"/>
      <c r="D59" s="53"/>
      <c r="E59" s="54"/>
      <c r="F59" s="53"/>
      <c r="G59" s="53"/>
      <c r="H59" s="53"/>
      <c r="I59" s="53"/>
      <c r="J59" s="53"/>
      <c r="K59" s="53"/>
    </row>
    <row r="60" spans="2:11" ht="13.8" x14ac:dyDescent="0.3">
      <c r="B60" s="60" t="s">
        <v>72</v>
      </c>
      <c r="C60" s="182">
        <f>C53*C58</f>
        <v>0</v>
      </c>
      <c r="D60" s="162" t="s">
        <v>334</v>
      </c>
      <c r="E60" s="54"/>
      <c r="F60" s="53"/>
      <c r="G60" s="53"/>
      <c r="H60" s="53"/>
      <c r="I60" s="53"/>
      <c r="J60" s="53"/>
      <c r="K60" s="53"/>
    </row>
    <row r="61" spans="2:11" ht="13.8" x14ac:dyDescent="0.3">
      <c r="B61" s="54"/>
      <c r="C61" s="183"/>
      <c r="D61" s="53"/>
      <c r="E61" s="54"/>
      <c r="F61" s="53"/>
      <c r="G61" s="53"/>
      <c r="H61" s="53"/>
      <c r="I61" s="53"/>
      <c r="J61" s="53"/>
      <c r="K61" s="53"/>
    </row>
    <row r="62" spans="2:11" ht="13.8" x14ac:dyDescent="0.3">
      <c r="B62" s="53"/>
      <c r="C62" s="179"/>
      <c r="D62" s="53"/>
      <c r="E62" s="53"/>
      <c r="F62" s="53"/>
      <c r="G62" s="53"/>
      <c r="H62" s="53"/>
      <c r="I62" s="53"/>
      <c r="J62" s="53"/>
      <c r="K62" s="53"/>
    </row>
    <row r="63" spans="2:11" ht="13.8" x14ac:dyDescent="0.3">
      <c r="B63" s="55" t="s">
        <v>70</v>
      </c>
      <c r="C63" s="180" t="s">
        <v>71</v>
      </c>
      <c r="D63" s="55"/>
      <c r="E63" s="56">
        <v>0</v>
      </c>
      <c r="F63" s="41"/>
      <c r="G63" s="53"/>
      <c r="H63" s="53"/>
      <c r="I63" s="53"/>
      <c r="J63" s="53"/>
      <c r="K63" s="53"/>
    </row>
    <row r="64" spans="2:11" ht="13.8" x14ac:dyDescent="0.3">
      <c r="B64" s="37"/>
      <c r="C64" s="181"/>
      <c r="D64" s="41"/>
      <c r="E64" s="58"/>
      <c r="F64" s="59"/>
      <c r="G64" s="53"/>
      <c r="H64" s="53"/>
      <c r="I64" s="53"/>
      <c r="J64" s="53"/>
      <c r="K64" s="53"/>
    </row>
    <row r="65" spans="2:11" ht="13.8" x14ac:dyDescent="0.3">
      <c r="B65" s="60" t="s">
        <v>94</v>
      </c>
      <c r="C65" s="182">
        <f>C60*E63</f>
        <v>0</v>
      </c>
      <c r="D65" s="162" t="s">
        <v>334</v>
      </c>
      <c r="E65" s="58"/>
      <c r="F65" s="59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/>
      <c r="F66" s="59"/>
      <c r="G66" s="53"/>
      <c r="H66" s="53"/>
      <c r="I66" s="53"/>
      <c r="J66" s="53"/>
      <c r="K66" s="53"/>
    </row>
    <row r="67" spans="2:11" ht="13.8" x14ac:dyDescent="0.3">
      <c r="B67" s="55" t="s">
        <v>97</v>
      </c>
      <c r="C67" s="180" t="s">
        <v>71</v>
      </c>
      <c r="D67" s="55"/>
      <c r="E67" s="56">
        <v>0</v>
      </c>
      <c r="F67" s="41"/>
      <c r="G67" s="53"/>
      <c r="H67" s="53"/>
      <c r="I67" s="53"/>
      <c r="J67" s="53"/>
      <c r="K67" s="53"/>
    </row>
    <row r="68" spans="2:11" ht="13.8" x14ac:dyDescent="0.3">
      <c r="B68" s="37"/>
      <c r="C68" s="181"/>
      <c r="D68" s="41"/>
      <c r="E68" s="58"/>
      <c r="F68" s="59"/>
      <c r="G68" s="53"/>
      <c r="H68" s="53"/>
    </row>
    <row r="69" spans="2:11" ht="13.8" x14ac:dyDescent="0.3">
      <c r="B69" s="60" t="s">
        <v>106</v>
      </c>
      <c r="C69" s="182">
        <f>IF((C60*E63)&gt;0,(C65*E67),IF((C60*E63)=0,(C60*E67)))</f>
        <v>0</v>
      </c>
      <c r="D69" s="162" t="s">
        <v>334</v>
      </c>
      <c r="E69" s="58"/>
      <c r="F69" s="59"/>
      <c r="G69" s="53"/>
      <c r="H69" s="53"/>
    </row>
    <row r="70" spans="2:11" ht="13.8" thickBot="1" x14ac:dyDescent="0.3">
      <c r="B70" s="41"/>
      <c r="C70" s="41"/>
      <c r="D70" s="41"/>
      <c r="E70" s="41"/>
      <c r="F70" s="41"/>
    </row>
    <row r="71" spans="2:11" ht="13.8" thickBot="1" x14ac:dyDescent="0.3">
      <c r="B71" s="71" t="s">
        <v>74</v>
      </c>
      <c r="C71" s="62"/>
      <c r="D71" s="62"/>
      <c r="E71" s="63"/>
      <c r="F71" s="72" t="s">
        <v>75</v>
      </c>
      <c r="G71" s="2"/>
      <c r="H71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2">
    <pageSetUpPr fitToPage="1"/>
  </sheetPr>
  <dimension ref="A1:L72"/>
  <sheetViews>
    <sheetView workbookViewId="0">
      <selection activeCell="F56" sqref="F56"/>
    </sheetView>
  </sheetViews>
  <sheetFormatPr defaultRowHeight="13.2" x14ac:dyDescent="0.25"/>
  <cols>
    <col min="2" max="2" width="25.44140625" customWidth="1"/>
    <col min="3" max="3" width="16" customWidth="1"/>
    <col min="6" max="6" width="14" customWidth="1"/>
    <col min="9" max="9" width="20.5546875" customWidth="1"/>
    <col min="10" max="10" width="9.109375" customWidth="1"/>
  </cols>
  <sheetData>
    <row r="1" spans="2:12" x14ac:dyDescent="0.25">
      <c r="J1" s="138"/>
    </row>
    <row r="2" spans="2:12" ht="13.8" thickBot="1" x14ac:dyDescent="0.3"/>
    <row r="3" spans="2:12" ht="13.8" thickBot="1" x14ac:dyDescent="0.3">
      <c r="B3" s="1" t="s">
        <v>204</v>
      </c>
      <c r="C3" s="2"/>
      <c r="D3" s="3"/>
      <c r="E3" s="4"/>
    </row>
    <row r="4" spans="2:12" ht="13.8" thickBot="1" x14ac:dyDescent="0.3">
      <c r="B4" s="5"/>
      <c r="C4" s="6"/>
      <c r="D4" s="6"/>
    </row>
    <row r="5" spans="2:12" x14ac:dyDescent="0.25">
      <c r="B5" s="66" t="s">
        <v>382</v>
      </c>
      <c r="C5" s="7"/>
      <c r="D5" s="7"/>
      <c r="E5" s="7"/>
      <c r="F5" s="7"/>
      <c r="G5" s="7"/>
      <c r="H5" s="67"/>
    </row>
    <row r="6" spans="2:12" x14ac:dyDescent="0.25">
      <c r="B6" s="68" t="s">
        <v>140</v>
      </c>
      <c r="C6" s="10"/>
      <c r="D6" s="10"/>
      <c r="E6" s="10"/>
      <c r="F6" s="10"/>
      <c r="G6" s="10"/>
      <c r="H6" s="69"/>
    </row>
    <row r="7" spans="2:12" x14ac:dyDescent="0.25">
      <c r="B7" s="68" t="s">
        <v>141</v>
      </c>
      <c r="C7" s="10"/>
      <c r="D7" s="10"/>
      <c r="E7" s="10"/>
      <c r="F7" s="10"/>
      <c r="G7" s="10"/>
      <c r="H7" s="69"/>
    </row>
    <row r="8" spans="2:12" ht="13.8" thickBot="1" x14ac:dyDescent="0.3">
      <c r="B8" s="13" t="s">
        <v>381</v>
      </c>
      <c r="C8" s="14"/>
      <c r="D8" s="14"/>
      <c r="E8" s="14"/>
      <c r="F8" s="14"/>
      <c r="G8" s="14"/>
      <c r="H8" s="65"/>
      <c r="L8" s="137"/>
    </row>
    <row r="9" spans="2:12" x14ac:dyDescent="0.25">
      <c r="B9" s="5"/>
      <c r="C9" s="6"/>
      <c r="D9" s="6"/>
    </row>
    <row r="10" spans="2:12" x14ac:dyDescent="0.25">
      <c r="B10" s="15" t="s">
        <v>13</v>
      </c>
      <c r="C10" s="16" t="s">
        <v>14</v>
      </c>
      <c r="D10" s="17" t="s">
        <v>15</v>
      </c>
      <c r="E10" s="17" t="s">
        <v>16</v>
      </c>
      <c r="F10" s="17" t="s">
        <v>17</v>
      </c>
      <c r="G10" s="17" t="s">
        <v>18</v>
      </c>
      <c r="H10" s="17" t="s">
        <v>19</v>
      </c>
    </row>
    <row r="11" spans="2:12" x14ac:dyDescent="0.25">
      <c r="B11" s="16" t="s">
        <v>20</v>
      </c>
      <c r="C11" s="18"/>
      <c r="D11" s="18">
        <v>1</v>
      </c>
      <c r="E11" s="18">
        <f>D11+0.75</f>
        <v>1.75</v>
      </c>
      <c r="F11" s="18">
        <f>E11+0.75</f>
        <v>2.5</v>
      </c>
      <c r="G11" s="18">
        <f>F11+0.75</f>
        <v>3.25</v>
      </c>
      <c r="H11" s="18">
        <f>G11+0.75</f>
        <v>4</v>
      </c>
    </row>
    <row r="12" spans="2:12" x14ac:dyDescent="0.25">
      <c r="B12" s="17" t="s">
        <v>21</v>
      </c>
      <c r="C12" s="18">
        <v>1</v>
      </c>
      <c r="D12" s="19">
        <f>(D11*C12)</f>
        <v>1</v>
      </c>
      <c r="E12" s="19">
        <f>(E11*C12)</f>
        <v>1.75</v>
      </c>
      <c r="F12" s="19">
        <f>(F11*C12)</f>
        <v>2.5</v>
      </c>
      <c r="G12" s="19">
        <f>(G11*C12)</f>
        <v>3.25</v>
      </c>
      <c r="H12" s="19">
        <f>(H11*C12)</f>
        <v>4</v>
      </c>
    </row>
    <row r="13" spans="2:12" x14ac:dyDescent="0.25">
      <c r="B13" s="17" t="s">
        <v>22</v>
      </c>
      <c r="C13" s="18">
        <v>2</v>
      </c>
      <c r="D13" s="19">
        <f>(D11*C13)</f>
        <v>2</v>
      </c>
      <c r="E13" s="19">
        <v>3</v>
      </c>
      <c r="F13" s="19">
        <f>(F11*C13)</f>
        <v>5</v>
      </c>
      <c r="G13" s="19">
        <f>(G11*C13)</f>
        <v>6.5</v>
      </c>
      <c r="H13" s="19">
        <f>(H11*C13)</f>
        <v>8</v>
      </c>
    </row>
    <row r="14" spans="2:12" x14ac:dyDescent="0.25">
      <c r="B14" s="17" t="s">
        <v>23</v>
      </c>
      <c r="C14" s="18">
        <v>3</v>
      </c>
      <c r="D14" s="19">
        <f>(D11*C14)</f>
        <v>3</v>
      </c>
      <c r="E14" s="19">
        <f>(E11*C14)</f>
        <v>5.25</v>
      </c>
      <c r="F14" s="19">
        <f>(F11*C14)</f>
        <v>7.5</v>
      </c>
      <c r="G14" s="19">
        <f>(G11*C14)</f>
        <v>9.75</v>
      </c>
      <c r="H14" s="19">
        <f>(H11*C14)</f>
        <v>12</v>
      </c>
    </row>
    <row r="16" spans="2:12" x14ac:dyDescent="0.25">
      <c r="B16" s="20" t="s">
        <v>142</v>
      </c>
      <c r="C16" s="21"/>
    </row>
    <row r="18" spans="2:11" ht="13.8" x14ac:dyDescent="0.3">
      <c r="B18" s="22" t="s">
        <v>29</v>
      </c>
      <c r="C18" s="23" t="s">
        <v>14</v>
      </c>
      <c r="D18" s="24" t="s">
        <v>15</v>
      </c>
      <c r="E18" s="24" t="s">
        <v>16</v>
      </c>
      <c r="F18" s="24" t="s">
        <v>17</v>
      </c>
      <c r="G18" s="24" t="s">
        <v>18</v>
      </c>
      <c r="H18" s="24" t="s">
        <v>19</v>
      </c>
      <c r="I18" s="25"/>
      <c r="J18" s="25"/>
      <c r="K18" s="25"/>
    </row>
    <row r="19" spans="2:11" ht="13.8" x14ac:dyDescent="0.3">
      <c r="B19" s="26" t="s">
        <v>20</v>
      </c>
      <c r="C19" s="27"/>
      <c r="D19" s="27"/>
      <c r="E19" s="27"/>
      <c r="F19" s="27"/>
      <c r="G19" s="27"/>
      <c r="H19" s="27"/>
      <c r="I19" s="25"/>
      <c r="J19" s="25"/>
      <c r="K19" s="25"/>
    </row>
    <row r="20" spans="2:11" ht="13.8" x14ac:dyDescent="0.3">
      <c r="B20" s="28" t="s">
        <v>21</v>
      </c>
      <c r="C20" s="27"/>
      <c r="D20" s="132">
        <v>31.73</v>
      </c>
      <c r="E20" s="132">
        <f>D20*E12</f>
        <v>55.527500000000003</v>
      </c>
      <c r="F20" s="132">
        <f>D20*F12</f>
        <v>79.325000000000003</v>
      </c>
      <c r="G20" s="132">
        <f>D20*G12</f>
        <v>103.1225</v>
      </c>
      <c r="H20" s="132">
        <f>D20*H12</f>
        <v>126.92</v>
      </c>
      <c r="I20" s="25"/>
      <c r="J20" s="25"/>
      <c r="K20" s="25"/>
    </row>
    <row r="21" spans="2:11" ht="13.8" x14ac:dyDescent="0.3">
      <c r="B21" s="28" t="s">
        <v>22</v>
      </c>
      <c r="C21" s="27"/>
      <c r="D21" s="132">
        <f>D20*D13</f>
        <v>63.46</v>
      </c>
      <c r="E21" s="132">
        <f>D20*E13</f>
        <v>95.19</v>
      </c>
      <c r="F21" s="132">
        <f>D20*F13</f>
        <v>158.65</v>
      </c>
      <c r="G21" s="132">
        <f>D20*G13</f>
        <v>206.245</v>
      </c>
      <c r="H21" s="132">
        <f>D20*H13</f>
        <v>253.84</v>
      </c>
      <c r="I21" s="25"/>
      <c r="J21" s="25"/>
      <c r="K21" s="25"/>
    </row>
    <row r="22" spans="2:11" ht="13.8" x14ac:dyDescent="0.3">
      <c r="B22" s="28" t="s">
        <v>23</v>
      </c>
      <c r="C22" s="27"/>
      <c r="D22" s="132">
        <f>D20*D14</f>
        <v>95.19</v>
      </c>
      <c r="E22" s="132">
        <f>D20*E14</f>
        <v>166.58250000000001</v>
      </c>
      <c r="F22" s="132">
        <f>D20*F14</f>
        <v>237.97499999999999</v>
      </c>
      <c r="G22" s="132">
        <f>D20*G14</f>
        <v>309.36750000000001</v>
      </c>
      <c r="H22" s="132">
        <f>D20*H14</f>
        <v>380.76</v>
      </c>
      <c r="I22" s="25"/>
      <c r="J22" s="25"/>
      <c r="K22" s="25"/>
    </row>
    <row r="23" spans="2:11" ht="14.4" thickBot="1" x14ac:dyDescent="0.35"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2:11" ht="14.4" thickBot="1" x14ac:dyDescent="0.3">
      <c r="B24" s="64" t="s">
        <v>30</v>
      </c>
      <c r="C24" s="29"/>
      <c r="D24" s="30"/>
      <c r="E24" s="29"/>
      <c r="F24" s="143">
        <v>166.58</v>
      </c>
      <c r="G24" s="152" t="s">
        <v>334</v>
      </c>
      <c r="H24" s="32"/>
      <c r="I24" s="73" t="s">
        <v>31</v>
      </c>
      <c r="J24" s="32"/>
      <c r="K24" s="32"/>
    </row>
    <row r="25" spans="2:11" ht="15.6" x14ac:dyDescent="0.25">
      <c r="B25" s="34"/>
      <c r="C25" s="32"/>
      <c r="D25" s="35"/>
      <c r="E25" s="32"/>
      <c r="F25" s="33"/>
      <c r="G25" s="32"/>
      <c r="H25" s="32"/>
      <c r="I25" s="32"/>
      <c r="J25" s="32"/>
      <c r="K25" s="32"/>
    </row>
    <row r="26" spans="2:11" ht="13.8" x14ac:dyDescent="0.25">
      <c r="B26" s="36" t="s">
        <v>34</v>
      </c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5.6" x14ac:dyDescent="0.25">
      <c r="B27" s="34"/>
      <c r="C27" s="32"/>
      <c r="D27" s="35"/>
      <c r="E27" s="32"/>
      <c r="F27" s="40" t="s">
        <v>37</v>
      </c>
      <c r="G27" s="32"/>
      <c r="H27" s="32"/>
      <c r="I27" s="37"/>
      <c r="J27" s="32"/>
      <c r="K27" s="32"/>
    </row>
    <row r="28" spans="2:11" x14ac:dyDescent="0.25">
      <c r="B28" s="38" t="s">
        <v>35</v>
      </c>
      <c r="C28" s="38"/>
      <c r="D28" s="38" t="s">
        <v>36</v>
      </c>
      <c r="E28" s="39">
        <v>0</v>
      </c>
      <c r="F28" s="42" t="s">
        <v>21</v>
      </c>
      <c r="J28" s="137"/>
    </row>
    <row r="29" spans="2:11" x14ac:dyDescent="0.25">
      <c r="B29" s="41" t="s">
        <v>76</v>
      </c>
      <c r="C29" s="41"/>
      <c r="D29" s="41" t="s">
        <v>36</v>
      </c>
      <c r="E29" s="39">
        <v>0</v>
      </c>
      <c r="F29" s="42" t="s">
        <v>17</v>
      </c>
    </row>
    <row r="30" spans="2:11" x14ac:dyDescent="0.25">
      <c r="B30" s="38" t="s">
        <v>40</v>
      </c>
      <c r="C30" s="38"/>
      <c r="D30" s="38" t="s">
        <v>36</v>
      </c>
      <c r="E30" s="39">
        <v>0</v>
      </c>
      <c r="F30" s="42" t="s">
        <v>23</v>
      </c>
    </row>
    <row r="32" spans="2:11" x14ac:dyDescent="0.25">
      <c r="B32" s="38" t="s">
        <v>77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3</v>
      </c>
    </row>
    <row r="33" spans="2:11" x14ac:dyDescent="0.25">
      <c r="B33" s="41" t="s">
        <v>78</v>
      </c>
      <c r="C33" s="46"/>
      <c r="D33" s="41"/>
      <c r="E33" s="41"/>
      <c r="F33" s="41"/>
      <c r="G33" s="41"/>
      <c r="H33" s="41"/>
      <c r="I33" s="41"/>
      <c r="J33" s="45">
        <v>2</v>
      </c>
      <c r="K33" s="39">
        <v>0</v>
      </c>
    </row>
    <row r="34" spans="2:11" x14ac:dyDescent="0.25">
      <c r="B34" s="38" t="s">
        <v>79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80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81</v>
      </c>
      <c r="C36" s="44"/>
      <c r="D36" s="38"/>
      <c r="E36" s="38"/>
      <c r="F36" s="38"/>
      <c r="G36" s="38"/>
      <c r="H36" s="38"/>
      <c r="I36" s="38"/>
      <c r="J36" s="45">
        <v>3</v>
      </c>
      <c r="K36" s="39">
        <v>0</v>
      </c>
    </row>
    <row r="37" spans="2:11" x14ac:dyDescent="0.25">
      <c r="B37" s="41" t="s">
        <v>82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50</v>
      </c>
      <c r="C38" s="44"/>
      <c r="D38" s="38"/>
      <c r="E38" s="38"/>
      <c r="F38" s="38"/>
      <c r="G38" s="38"/>
      <c r="H38" s="38"/>
      <c r="I38" s="38"/>
      <c r="J38" s="45">
        <v>3</v>
      </c>
      <c r="K38" s="39">
        <v>0</v>
      </c>
    </row>
    <row r="39" spans="2:11" x14ac:dyDescent="0.25">
      <c r="B39" s="41" t="s">
        <v>83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52</v>
      </c>
      <c r="C40" s="44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84</v>
      </c>
      <c r="C41" s="46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85</v>
      </c>
      <c r="C42" s="44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86</v>
      </c>
      <c r="C43" s="46"/>
      <c r="D43" s="41"/>
      <c r="E43" s="41"/>
      <c r="F43" s="41"/>
      <c r="G43" s="41"/>
      <c r="H43" s="41"/>
      <c r="I43" s="41"/>
      <c r="J43" s="45">
        <v>2</v>
      </c>
      <c r="K43" s="39">
        <v>0</v>
      </c>
    </row>
    <row r="44" spans="2:11" x14ac:dyDescent="0.25">
      <c r="B44" s="38" t="s">
        <v>87</v>
      </c>
      <c r="C44" s="44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41" t="s">
        <v>335</v>
      </c>
      <c r="C45" s="46"/>
      <c r="D45" s="41"/>
      <c r="E45" s="41"/>
      <c r="F45" s="41"/>
      <c r="G45" s="41"/>
      <c r="H45" s="41"/>
      <c r="I45" s="41"/>
      <c r="J45" s="45">
        <v>3</v>
      </c>
      <c r="K45" s="39">
        <v>0</v>
      </c>
    </row>
    <row r="46" spans="2:11" x14ac:dyDescent="0.25">
      <c r="B46" s="38" t="s">
        <v>337</v>
      </c>
      <c r="C46" s="38"/>
      <c r="D46" s="38"/>
      <c r="E46" s="38"/>
      <c r="F46" s="38"/>
      <c r="G46" s="38"/>
      <c r="H46" s="38"/>
      <c r="I46" s="38"/>
      <c r="J46" s="45">
        <v>2</v>
      </c>
      <c r="K46" s="39">
        <v>0</v>
      </c>
    </row>
    <row r="47" spans="2:11" x14ac:dyDescent="0.25">
      <c r="B47" s="41" t="s">
        <v>88</v>
      </c>
      <c r="C47" s="41"/>
      <c r="D47" s="41"/>
      <c r="E47" s="41"/>
      <c r="F47" s="41"/>
      <c r="G47" s="41"/>
      <c r="H47" s="41"/>
      <c r="I47" s="41"/>
      <c r="J47" s="45">
        <v>3</v>
      </c>
      <c r="K47" s="39">
        <v>0</v>
      </c>
    </row>
    <row r="48" spans="2:11" x14ac:dyDescent="0.25">
      <c r="B48" s="38" t="s">
        <v>336</v>
      </c>
      <c r="C48" s="38"/>
      <c r="D48" s="38"/>
      <c r="E48" s="38"/>
      <c r="F48" s="38"/>
      <c r="G48" s="38"/>
      <c r="H48" s="38"/>
      <c r="I48" s="38"/>
      <c r="J48" s="45">
        <v>2</v>
      </c>
      <c r="K48" s="39">
        <v>0</v>
      </c>
    </row>
    <row r="49" spans="2:11" x14ac:dyDescent="0.25">
      <c r="B49" s="41" t="s">
        <v>54</v>
      </c>
      <c r="C49" s="41"/>
      <c r="D49" s="41"/>
      <c r="E49" s="41"/>
      <c r="F49" s="41"/>
      <c r="G49" s="41"/>
      <c r="H49" s="41"/>
      <c r="I49" s="41"/>
      <c r="J49" s="45">
        <v>3</v>
      </c>
      <c r="K49" s="39">
        <v>0</v>
      </c>
    </row>
    <row r="50" spans="2:11" x14ac:dyDescent="0.25">
      <c r="B50" s="38" t="s">
        <v>56</v>
      </c>
      <c r="C50" s="38"/>
      <c r="D50" s="38"/>
      <c r="E50" s="38"/>
      <c r="F50" s="38"/>
      <c r="G50" s="38"/>
      <c r="H50" s="38"/>
      <c r="I50" s="38"/>
      <c r="J50" s="45">
        <v>2</v>
      </c>
      <c r="K50" s="39">
        <v>0</v>
      </c>
    </row>
    <row r="52" spans="2:11" ht="14.4" x14ac:dyDescent="0.3">
      <c r="B52" s="43" t="s">
        <v>59</v>
      </c>
    </row>
    <row r="54" spans="2:11" ht="14.4" x14ac:dyDescent="0.35">
      <c r="B54" s="38" t="s">
        <v>89</v>
      </c>
      <c r="C54" s="47"/>
      <c r="D54" s="47"/>
      <c r="E54" s="47"/>
      <c r="F54" s="47"/>
      <c r="G54" s="47"/>
      <c r="H54" s="47"/>
      <c r="I54" s="47"/>
      <c r="J54" s="131">
        <v>0.5</v>
      </c>
      <c r="K54" s="49">
        <v>0</v>
      </c>
    </row>
    <row r="55" spans="2:11" ht="14.4" x14ac:dyDescent="0.35">
      <c r="B55" s="41" t="s">
        <v>61</v>
      </c>
      <c r="J55" s="131">
        <v>0.5</v>
      </c>
      <c r="K55" s="49">
        <v>0</v>
      </c>
    </row>
    <row r="56" spans="2:11" ht="14.4" x14ac:dyDescent="0.35">
      <c r="B56" s="38" t="s">
        <v>90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63</v>
      </c>
      <c r="J57" s="131">
        <v>0.25</v>
      </c>
      <c r="K57" s="49">
        <v>0</v>
      </c>
    </row>
    <row r="58" spans="2:11" ht="14.4" x14ac:dyDescent="0.35">
      <c r="K58" s="50"/>
    </row>
    <row r="59" spans="2:11" ht="14.4" x14ac:dyDescent="0.35">
      <c r="B59" s="54" t="s">
        <v>91</v>
      </c>
      <c r="C59" s="183">
        <f>(250+F24)+(F24*(((E28+E29+E30)+(K32+K33+K34+K35+K36+K37+K38+K39+K40+K41+K42+K43+K44+K45+K46+K47+K48+K49+K50))-(K54+K55+K56+K57)))</f>
        <v>916.32</v>
      </c>
      <c r="D59" s="149" t="s">
        <v>334</v>
      </c>
      <c r="E59" s="54"/>
      <c r="F59" s="53"/>
      <c r="G59" s="53"/>
      <c r="H59" s="53"/>
      <c r="K59" s="50"/>
    </row>
    <row r="60" spans="2:11" ht="14.4" x14ac:dyDescent="0.35">
      <c r="B60" s="54" t="s">
        <v>92</v>
      </c>
      <c r="C60" s="183">
        <v>250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C61" s="184"/>
      <c r="D61" s="53"/>
      <c r="E61" s="54"/>
      <c r="F61" s="53"/>
      <c r="G61" s="53"/>
      <c r="H61" s="53"/>
      <c r="K61" s="50"/>
    </row>
    <row r="62" spans="2:11" ht="13.8" x14ac:dyDescent="0.3">
      <c r="B62" s="51" t="s">
        <v>69</v>
      </c>
      <c r="C62" s="178">
        <f>IF(C59&lt;C60,C60,C59)</f>
        <v>916.32</v>
      </c>
      <c r="D62" s="162" t="s">
        <v>334</v>
      </c>
      <c r="E62" s="54"/>
      <c r="F62" s="53"/>
      <c r="G62" s="53"/>
      <c r="H62" s="53"/>
      <c r="I62" s="53"/>
      <c r="J62" s="53"/>
      <c r="K62" s="53"/>
    </row>
    <row r="63" spans="2:11" ht="13.8" x14ac:dyDescent="0.3">
      <c r="B63" s="53"/>
      <c r="C63" s="179"/>
      <c r="D63" s="53"/>
      <c r="E63" s="53"/>
      <c r="F63" s="53"/>
      <c r="G63" s="53"/>
      <c r="H63" s="53"/>
      <c r="I63" s="53"/>
      <c r="J63" s="53"/>
      <c r="K63" s="53"/>
    </row>
    <row r="64" spans="2:11" ht="13.8" x14ac:dyDescent="0.3">
      <c r="B64" s="55" t="s">
        <v>70</v>
      </c>
      <c r="C64" s="180" t="s">
        <v>71</v>
      </c>
      <c r="D64" s="55"/>
      <c r="E64" s="56">
        <v>0</v>
      </c>
      <c r="F64" s="41"/>
      <c r="G64" s="53"/>
      <c r="H64" s="53"/>
      <c r="I64" s="53"/>
      <c r="J64" s="53"/>
      <c r="K64" s="53"/>
    </row>
    <row r="65" spans="1:11" ht="13.8" x14ac:dyDescent="0.3">
      <c r="B65" s="37"/>
      <c r="C65" s="181"/>
      <c r="D65" s="41"/>
      <c r="E65" s="58"/>
      <c r="F65" s="59"/>
      <c r="G65" s="53"/>
      <c r="H65" s="53"/>
      <c r="I65" s="53"/>
      <c r="J65" s="53"/>
      <c r="K65" s="53"/>
    </row>
    <row r="66" spans="1:11" ht="13.8" x14ac:dyDescent="0.3">
      <c r="B66" s="60" t="s">
        <v>72</v>
      </c>
      <c r="C66" s="182">
        <f>C62*E64</f>
        <v>0</v>
      </c>
      <c r="D66" s="162" t="s">
        <v>334</v>
      </c>
      <c r="E66" s="58"/>
      <c r="F66" s="59"/>
      <c r="G66" s="53"/>
      <c r="H66" s="53"/>
      <c r="I66" s="53"/>
      <c r="J66" s="53"/>
      <c r="K66" s="53"/>
    </row>
    <row r="67" spans="1:11" ht="13.8" x14ac:dyDescent="0.3">
      <c r="B67" s="37"/>
      <c r="C67" s="181"/>
      <c r="D67" s="41"/>
      <c r="E67" s="58"/>
      <c r="F67" s="59"/>
      <c r="G67" s="53"/>
      <c r="H67" s="53"/>
      <c r="I67" s="53"/>
      <c r="J67" s="53"/>
      <c r="K67" s="53"/>
    </row>
    <row r="68" spans="1:11" ht="13.8" x14ac:dyDescent="0.3">
      <c r="B68" s="55" t="s">
        <v>97</v>
      </c>
      <c r="C68" s="180" t="s">
        <v>71</v>
      </c>
      <c r="D68" s="55"/>
      <c r="E68" s="56">
        <v>0</v>
      </c>
      <c r="F68" s="41"/>
      <c r="G68" s="53"/>
      <c r="H68" s="53"/>
      <c r="I68" s="53"/>
      <c r="J68" s="53"/>
      <c r="K68" s="53"/>
    </row>
    <row r="69" spans="1:11" ht="13.8" x14ac:dyDescent="0.3">
      <c r="A69" s="53"/>
      <c r="B69" s="53"/>
      <c r="C69" s="179"/>
      <c r="D69" s="53"/>
      <c r="E69" s="53"/>
      <c r="F69" s="53"/>
      <c r="G69" s="53"/>
      <c r="H69" s="53"/>
      <c r="I69" s="53"/>
      <c r="J69" s="53"/>
      <c r="K69" s="53"/>
    </row>
    <row r="70" spans="1:11" x14ac:dyDescent="0.25">
      <c r="B70" s="60" t="s">
        <v>94</v>
      </c>
      <c r="C70" s="182">
        <f>IF((C62*E64)&gt;0,(C66*E68),IF((C62*E64)=0,(C62*E68)))</f>
        <v>0</v>
      </c>
      <c r="D70" s="162" t="s">
        <v>334</v>
      </c>
      <c r="E70" s="41"/>
      <c r="F70" s="41"/>
    </row>
    <row r="71" spans="1:11" ht="13.8" thickBot="1" x14ac:dyDescent="0.3">
      <c r="B71" s="41"/>
      <c r="C71" s="41"/>
      <c r="D71" s="41"/>
    </row>
    <row r="72" spans="1:11" ht="13.8" thickBot="1" x14ac:dyDescent="0.3">
      <c r="B72" s="71" t="s">
        <v>74</v>
      </c>
      <c r="C72" s="62"/>
      <c r="D72" s="62"/>
      <c r="E72" s="63"/>
      <c r="F72" s="72" t="s">
        <v>75</v>
      </c>
      <c r="G72" s="2"/>
      <c r="H72" s="3"/>
    </row>
  </sheetData>
  <phoneticPr fontId="0" type="noConversion"/>
  <pageMargins left="0.78740157499999996" right="0.78740157499999996" top="0.984251969" bottom="0.984251969" header="0.49212598499999999" footer="0.49212598499999999"/>
  <pageSetup paperSize="9" scale="62" orientation="portrait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3"/>
  <dimension ref="B2:K73"/>
  <sheetViews>
    <sheetView topLeftCell="A51" workbookViewId="0">
      <selection activeCell="C59" sqref="C59:C70"/>
    </sheetView>
  </sheetViews>
  <sheetFormatPr defaultRowHeight="13.2" x14ac:dyDescent="0.25"/>
  <cols>
    <col min="2" max="2" width="19.33203125" customWidth="1"/>
    <col min="3" max="3" width="16" customWidth="1"/>
    <col min="6" max="6" width="13.109375" customWidth="1"/>
    <col min="7" max="8" width="10.109375" bestFit="1" customWidth="1"/>
    <col min="9" max="9" width="17.88671875" customWidth="1"/>
  </cols>
  <sheetData>
    <row r="2" spans="2:8" ht="13.8" thickBot="1" x14ac:dyDescent="0.3"/>
    <row r="3" spans="2:8" ht="13.8" thickBot="1" x14ac:dyDescent="0.3">
      <c r="B3" s="1" t="s">
        <v>214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382</v>
      </c>
      <c r="C5" s="7"/>
      <c r="D5" s="7"/>
      <c r="E5" s="7"/>
      <c r="F5" s="7"/>
      <c r="G5" s="7"/>
      <c r="H5" s="67"/>
    </row>
    <row r="6" spans="2:8" x14ac:dyDescent="0.25">
      <c r="B6" s="68" t="s">
        <v>140</v>
      </c>
      <c r="C6" s="10"/>
      <c r="D6" s="10"/>
      <c r="E6" s="10"/>
      <c r="F6" s="10"/>
      <c r="G6" s="10"/>
      <c r="H6" s="69"/>
    </row>
    <row r="7" spans="2:8" x14ac:dyDescent="0.25">
      <c r="B7" s="68" t="s">
        <v>141</v>
      </c>
      <c r="C7" s="10"/>
      <c r="D7" s="10"/>
      <c r="E7" s="10"/>
      <c r="F7" s="10"/>
      <c r="G7" s="10"/>
      <c r="H7" s="69"/>
    </row>
    <row r="8" spans="2:8" ht="13.8" thickBot="1" x14ac:dyDescent="0.3">
      <c r="B8" s="13" t="s">
        <v>381</v>
      </c>
      <c r="C8" s="14"/>
      <c r="D8" s="14"/>
      <c r="E8" s="14"/>
      <c r="F8" s="14"/>
      <c r="G8" s="14"/>
      <c r="H8" s="65"/>
    </row>
    <row r="9" spans="2:8" x14ac:dyDescent="0.25">
      <c r="B9" s="5"/>
      <c r="C9" s="6"/>
      <c r="D9" s="6"/>
    </row>
    <row r="10" spans="2:8" x14ac:dyDescent="0.25">
      <c r="B10" s="15" t="s">
        <v>13</v>
      </c>
      <c r="C10" s="16" t="s">
        <v>14</v>
      </c>
      <c r="D10" s="17" t="s">
        <v>15</v>
      </c>
      <c r="E10" s="17" t="s">
        <v>16</v>
      </c>
      <c r="F10" s="17" t="s">
        <v>17</v>
      </c>
      <c r="G10" s="17" t="s">
        <v>18</v>
      </c>
      <c r="H10" s="17" t="s">
        <v>19</v>
      </c>
    </row>
    <row r="11" spans="2:8" x14ac:dyDescent="0.25">
      <c r="B11" s="16" t="s">
        <v>20</v>
      </c>
      <c r="C11" s="18"/>
      <c r="D11" s="18">
        <v>1</v>
      </c>
      <c r="E11" s="18">
        <f>D11+0.75</f>
        <v>1.75</v>
      </c>
      <c r="F11" s="18">
        <f>E11+0.75</f>
        <v>2.5</v>
      </c>
      <c r="G11" s="18">
        <f>F11+0.75</f>
        <v>3.25</v>
      </c>
      <c r="H11" s="18">
        <f>G11+0.75</f>
        <v>4</v>
      </c>
    </row>
    <row r="12" spans="2:8" x14ac:dyDescent="0.25">
      <c r="B12" s="17" t="s">
        <v>21</v>
      </c>
      <c r="C12" s="18">
        <v>1</v>
      </c>
      <c r="D12" s="19">
        <f>(D11*C12)</f>
        <v>1</v>
      </c>
      <c r="E12" s="19">
        <f>(E11*C12)</f>
        <v>1.75</v>
      </c>
      <c r="F12" s="19">
        <f>(F11*C12)</f>
        <v>2.5</v>
      </c>
      <c r="G12" s="19">
        <f>(G11*C12)</f>
        <v>3.25</v>
      </c>
      <c r="H12" s="19">
        <f>(H11*C12)</f>
        <v>4</v>
      </c>
    </row>
    <row r="13" spans="2:8" x14ac:dyDescent="0.25">
      <c r="B13" s="17" t="s">
        <v>22</v>
      </c>
      <c r="C13" s="18">
        <v>2</v>
      </c>
      <c r="D13" s="19">
        <f>(D11*C13)</f>
        <v>2</v>
      </c>
      <c r="E13" s="19">
        <v>3</v>
      </c>
      <c r="F13" s="19">
        <f>(F11*C13)</f>
        <v>5</v>
      </c>
      <c r="G13" s="19">
        <f>(G11*C13)</f>
        <v>6.5</v>
      </c>
      <c r="H13" s="19">
        <f>(H11*C13)</f>
        <v>8</v>
      </c>
    </row>
    <row r="14" spans="2:8" x14ac:dyDescent="0.25">
      <c r="B14" s="17" t="s">
        <v>23</v>
      </c>
      <c r="C14" s="18">
        <v>3</v>
      </c>
      <c r="D14" s="19">
        <f>(D11*C14)</f>
        <v>3</v>
      </c>
      <c r="E14" s="19">
        <f>(E11*C14)</f>
        <v>5.25</v>
      </c>
      <c r="F14" s="19">
        <f>(F11*C14)</f>
        <v>7.5</v>
      </c>
      <c r="G14" s="19">
        <f>(G11*C14)</f>
        <v>9.75</v>
      </c>
      <c r="H14" s="19">
        <f>(H11*C14)</f>
        <v>12</v>
      </c>
    </row>
    <row r="16" spans="2:8" x14ac:dyDescent="0.25">
      <c r="B16" s="20" t="s">
        <v>142</v>
      </c>
      <c r="C16" s="21"/>
    </row>
    <row r="18" spans="2:11" ht="13.8" x14ac:dyDescent="0.3">
      <c r="B18" s="22" t="s">
        <v>29</v>
      </c>
      <c r="C18" s="23" t="s">
        <v>14</v>
      </c>
      <c r="D18" s="24" t="s">
        <v>15</v>
      </c>
      <c r="E18" s="24" t="s">
        <v>16</v>
      </c>
      <c r="F18" s="24" t="s">
        <v>17</v>
      </c>
      <c r="G18" s="24" t="s">
        <v>18</v>
      </c>
      <c r="H18" s="24" t="s">
        <v>19</v>
      </c>
      <c r="I18" s="25"/>
      <c r="J18" s="25"/>
      <c r="K18" s="25"/>
    </row>
    <row r="19" spans="2:11" ht="13.8" x14ac:dyDescent="0.3">
      <c r="B19" s="26" t="s">
        <v>20</v>
      </c>
      <c r="C19" s="27"/>
      <c r="D19" s="27"/>
      <c r="E19" s="27"/>
      <c r="F19" s="27"/>
      <c r="G19" s="27"/>
      <c r="H19" s="27"/>
      <c r="I19" s="25"/>
      <c r="J19" s="25"/>
      <c r="K19" s="25"/>
    </row>
    <row r="20" spans="2:11" ht="13.8" x14ac:dyDescent="0.3">
      <c r="B20" s="28" t="s">
        <v>21</v>
      </c>
      <c r="C20" s="27"/>
      <c r="D20" s="132">
        <v>608.97</v>
      </c>
      <c r="E20" s="132">
        <f>D20*E12</f>
        <v>1065.6975</v>
      </c>
      <c r="F20" s="132">
        <f>D20*F12</f>
        <v>1522.4250000000002</v>
      </c>
      <c r="G20" s="132">
        <f>D20*G12</f>
        <v>1979.1525000000001</v>
      </c>
      <c r="H20" s="132">
        <f>D20*H12</f>
        <v>2435.88</v>
      </c>
      <c r="I20" s="25"/>
      <c r="J20" s="25"/>
      <c r="K20" s="25"/>
    </row>
    <row r="21" spans="2:11" ht="13.8" x14ac:dyDescent="0.3">
      <c r="B21" s="28" t="s">
        <v>22</v>
      </c>
      <c r="C21" s="27"/>
      <c r="D21" s="132">
        <f>D20*D13</f>
        <v>1217.94</v>
      </c>
      <c r="E21" s="132">
        <f>D20*E13</f>
        <v>1826.91</v>
      </c>
      <c r="F21" s="132">
        <f>D20*F13</f>
        <v>3044.8500000000004</v>
      </c>
      <c r="G21" s="132">
        <f>D20*G13</f>
        <v>3958.3050000000003</v>
      </c>
      <c r="H21" s="132">
        <f>D20*H13</f>
        <v>4871.76</v>
      </c>
      <c r="I21" s="25"/>
      <c r="J21" s="25"/>
      <c r="K21" s="25"/>
    </row>
    <row r="22" spans="2:11" ht="13.8" x14ac:dyDescent="0.3">
      <c r="B22" s="28" t="s">
        <v>23</v>
      </c>
      <c r="C22" s="27"/>
      <c r="D22" s="132">
        <f>D20*D14</f>
        <v>1826.91</v>
      </c>
      <c r="E22" s="132">
        <f>D20*E14</f>
        <v>3197.0925000000002</v>
      </c>
      <c r="F22" s="132">
        <f>D20*F14</f>
        <v>4567.2750000000005</v>
      </c>
      <c r="G22" s="132">
        <f>D20*G14</f>
        <v>5937.4575000000004</v>
      </c>
      <c r="H22" s="132">
        <f>D20*H14</f>
        <v>7307.64</v>
      </c>
      <c r="I22" s="25"/>
      <c r="J22" s="25"/>
      <c r="K22" s="25"/>
    </row>
    <row r="23" spans="2:11" ht="14.4" thickBot="1" x14ac:dyDescent="0.35"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2:11" ht="14.4" thickBot="1" x14ac:dyDescent="0.3">
      <c r="B24" s="64" t="s">
        <v>30</v>
      </c>
      <c r="C24" s="29"/>
      <c r="D24" s="30"/>
      <c r="E24" s="29"/>
      <c r="F24" s="143">
        <v>12435.9</v>
      </c>
      <c r="G24" s="152" t="s">
        <v>334</v>
      </c>
      <c r="H24" s="32"/>
      <c r="I24" s="73" t="s">
        <v>31</v>
      </c>
      <c r="J24" s="32"/>
      <c r="K24" s="32"/>
    </row>
    <row r="25" spans="2:11" ht="15.6" x14ac:dyDescent="0.25">
      <c r="B25" s="34"/>
      <c r="C25" s="32"/>
      <c r="D25" s="35"/>
      <c r="E25" s="32"/>
      <c r="F25" s="33"/>
      <c r="G25" s="32"/>
      <c r="H25" s="32"/>
      <c r="I25" s="32"/>
      <c r="J25" s="32"/>
      <c r="K25" s="32"/>
    </row>
    <row r="26" spans="2:11" ht="13.8" x14ac:dyDescent="0.25">
      <c r="B26" s="36" t="s">
        <v>34</v>
      </c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5.6" x14ac:dyDescent="0.25">
      <c r="B27" s="34"/>
      <c r="C27" s="32"/>
      <c r="D27" s="35"/>
      <c r="E27" s="32"/>
      <c r="F27" s="40" t="s">
        <v>37</v>
      </c>
      <c r="G27" s="32"/>
      <c r="H27" s="32"/>
      <c r="I27" s="37"/>
      <c r="J27" s="32"/>
      <c r="K27" s="32"/>
    </row>
    <row r="28" spans="2:11" x14ac:dyDescent="0.25">
      <c r="B28" s="38" t="s">
        <v>35</v>
      </c>
      <c r="C28" s="38"/>
      <c r="D28" s="38" t="s">
        <v>36</v>
      </c>
      <c r="E28" s="39">
        <v>0</v>
      </c>
      <c r="F28" s="42" t="s">
        <v>21</v>
      </c>
    </row>
    <row r="29" spans="2:11" x14ac:dyDescent="0.25">
      <c r="B29" s="41" t="s">
        <v>76</v>
      </c>
      <c r="C29" s="41"/>
      <c r="D29" s="41" t="s">
        <v>36</v>
      </c>
      <c r="E29" s="39">
        <v>0</v>
      </c>
      <c r="F29" s="42" t="s">
        <v>17</v>
      </c>
    </row>
    <row r="30" spans="2:11" x14ac:dyDescent="0.25">
      <c r="B30" s="38" t="s">
        <v>40</v>
      </c>
      <c r="C30" s="38"/>
      <c r="D30" s="38" t="s">
        <v>36</v>
      </c>
      <c r="E30" s="39">
        <v>0</v>
      </c>
      <c r="F30" s="42" t="s">
        <v>23</v>
      </c>
    </row>
    <row r="32" spans="2:11" x14ac:dyDescent="0.25">
      <c r="B32" s="38" t="s">
        <v>77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3</v>
      </c>
    </row>
    <row r="33" spans="2:11" x14ac:dyDescent="0.25">
      <c r="B33" s="41" t="s">
        <v>78</v>
      </c>
      <c r="C33" s="46"/>
      <c r="D33" s="41"/>
      <c r="E33" s="41"/>
      <c r="F33" s="41"/>
      <c r="G33" s="41"/>
      <c r="H33" s="41"/>
      <c r="I33" s="41"/>
      <c r="J33" s="45">
        <v>2</v>
      </c>
      <c r="K33" s="39">
        <v>0</v>
      </c>
    </row>
    <row r="34" spans="2:11" x14ac:dyDescent="0.25">
      <c r="B34" s="38" t="s">
        <v>79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80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81</v>
      </c>
      <c r="C36" s="44"/>
      <c r="D36" s="38"/>
      <c r="E36" s="38"/>
      <c r="F36" s="38"/>
      <c r="G36" s="38"/>
      <c r="H36" s="38"/>
      <c r="I36" s="38"/>
      <c r="J36" s="45">
        <v>3</v>
      </c>
      <c r="K36" s="39">
        <v>0</v>
      </c>
    </row>
    <row r="37" spans="2:11" x14ac:dyDescent="0.25">
      <c r="B37" s="41" t="s">
        <v>82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50</v>
      </c>
      <c r="C38" s="44"/>
      <c r="D38" s="38"/>
      <c r="E38" s="38"/>
      <c r="F38" s="38"/>
      <c r="G38" s="38"/>
      <c r="H38" s="38"/>
      <c r="I38" s="38"/>
      <c r="J38" s="45">
        <v>3</v>
      </c>
      <c r="K38" s="39">
        <v>0</v>
      </c>
    </row>
    <row r="39" spans="2:11" x14ac:dyDescent="0.25">
      <c r="B39" s="41" t="s">
        <v>83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52</v>
      </c>
      <c r="C40" s="44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84</v>
      </c>
      <c r="C41" s="46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85</v>
      </c>
      <c r="C42" s="44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86</v>
      </c>
      <c r="C43" s="46"/>
      <c r="D43" s="41"/>
      <c r="E43" s="41"/>
      <c r="F43" s="41"/>
      <c r="G43" s="41"/>
      <c r="H43" s="41"/>
      <c r="I43" s="41"/>
      <c r="J43" s="45">
        <v>2</v>
      </c>
      <c r="K43" s="39">
        <v>0</v>
      </c>
    </row>
    <row r="44" spans="2:11" x14ac:dyDescent="0.25">
      <c r="B44" s="38" t="s">
        <v>87</v>
      </c>
      <c r="C44" s="44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41" t="s">
        <v>335</v>
      </c>
      <c r="C45" s="46"/>
      <c r="D45" s="41"/>
      <c r="E45" s="41"/>
      <c r="F45" s="41"/>
      <c r="G45" s="41"/>
      <c r="H45" s="41"/>
      <c r="I45" s="41"/>
      <c r="J45" s="45">
        <v>3</v>
      </c>
      <c r="K45" s="39">
        <v>0</v>
      </c>
    </row>
    <row r="46" spans="2:11" x14ac:dyDescent="0.25">
      <c r="B46" s="38" t="s">
        <v>337</v>
      </c>
      <c r="C46" s="38"/>
      <c r="D46" s="38"/>
      <c r="E46" s="38"/>
      <c r="F46" s="38"/>
      <c r="G46" s="38"/>
      <c r="H46" s="38"/>
      <c r="I46" s="38"/>
      <c r="J46" s="45">
        <v>2</v>
      </c>
      <c r="K46" s="39">
        <v>0</v>
      </c>
    </row>
    <row r="47" spans="2:11" x14ac:dyDescent="0.25">
      <c r="B47" s="41" t="s">
        <v>88</v>
      </c>
      <c r="C47" s="41"/>
      <c r="D47" s="41"/>
      <c r="E47" s="41"/>
      <c r="F47" s="41"/>
      <c r="G47" s="41"/>
      <c r="H47" s="41"/>
      <c r="I47" s="41"/>
      <c r="J47" s="45">
        <v>3</v>
      </c>
      <c r="K47" s="39">
        <v>0</v>
      </c>
    </row>
    <row r="48" spans="2:11" x14ac:dyDescent="0.25">
      <c r="B48" s="38" t="s">
        <v>336</v>
      </c>
      <c r="C48" s="38"/>
      <c r="D48" s="38"/>
      <c r="E48" s="38"/>
      <c r="F48" s="38"/>
      <c r="G48" s="38"/>
      <c r="H48" s="38"/>
      <c r="I48" s="38"/>
      <c r="J48" s="45">
        <v>2</v>
      </c>
      <c r="K48" s="39">
        <v>0</v>
      </c>
    </row>
    <row r="49" spans="2:11" x14ac:dyDescent="0.25">
      <c r="B49" s="41" t="s">
        <v>54</v>
      </c>
      <c r="C49" s="41"/>
      <c r="D49" s="41"/>
      <c r="E49" s="41"/>
      <c r="F49" s="41"/>
      <c r="G49" s="41"/>
      <c r="H49" s="41"/>
      <c r="I49" s="41"/>
      <c r="J49" s="45">
        <v>3</v>
      </c>
      <c r="K49" s="39">
        <v>0</v>
      </c>
    </row>
    <row r="50" spans="2:11" x14ac:dyDescent="0.25">
      <c r="B50" s="38" t="s">
        <v>56</v>
      </c>
      <c r="C50" s="38"/>
      <c r="D50" s="38"/>
      <c r="E50" s="38"/>
      <c r="F50" s="38"/>
      <c r="G50" s="38"/>
      <c r="H50" s="38"/>
      <c r="I50" s="38"/>
      <c r="J50" s="45">
        <v>2</v>
      </c>
      <c r="K50" s="39">
        <v>0</v>
      </c>
    </row>
    <row r="52" spans="2:11" ht="14.4" x14ac:dyDescent="0.3">
      <c r="B52" s="43" t="s">
        <v>59</v>
      </c>
    </row>
    <row r="54" spans="2:11" ht="14.4" x14ac:dyDescent="0.35">
      <c r="B54" s="38" t="s">
        <v>89</v>
      </c>
      <c r="C54" s="47"/>
      <c r="D54" s="47"/>
      <c r="E54" s="47"/>
      <c r="F54" s="47"/>
      <c r="G54" s="47"/>
      <c r="H54" s="47"/>
      <c r="I54" s="47"/>
      <c r="J54" s="131">
        <v>0.5</v>
      </c>
      <c r="K54" s="49">
        <v>0</v>
      </c>
    </row>
    <row r="55" spans="2:11" ht="14.4" x14ac:dyDescent="0.35">
      <c r="B55" s="41" t="s">
        <v>61</v>
      </c>
      <c r="J55" s="131">
        <v>0.5</v>
      </c>
      <c r="K55" s="49">
        <v>0</v>
      </c>
    </row>
    <row r="56" spans="2:11" ht="14.4" x14ac:dyDescent="0.35">
      <c r="B56" s="38" t="s">
        <v>90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63</v>
      </c>
      <c r="J57" s="131">
        <v>0.25</v>
      </c>
      <c r="K57" s="49">
        <v>0</v>
      </c>
    </row>
    <row r="58" spans="2:11" ht="14.4" x14ac:dyDescent="0.35">
      <c r="C58" s="145"/>
      <c r="K58" s="50"/>
    </row>
    <row r="59" spans="2:11" ht="14.4" x14ac:dyDescent="0.35">
      <c r="B59" s="54" t="s">
        <v>91</v>
      </c>
      <c r="C59" s="183">
        <f>(25000.01+F24)+(F24*(((E28+E29+E30)+(K32+K33+K34+K35+K36+K37+K38+K39+K40+K41+K42+K43+K44+K45+K46+K47+K48+K49+K50))-(K54+K55+K56+K57)))</f>
        <v>74743.609999999986</v>
      </c>
      <c r="D59" s="149" t="s">
        <v>334</v>
      </c>
      <c r="E59" s="54"/>
      <c r="F59" s="53"/>
      <c r="G59" s="53"/>
      <c r="H59" s="53"/>
      <c r="K59" s="50"/>
    </row>
    <row r="60" spans="2:11" ht="14.4" x14ac:dyDescent="0.35">
      <c r="B60" s="54" t="s">
        <v>92</v>
      </c>
      <c r="C60" s="183">
        <v>250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C61" s="184"/>
      <c r="D61" s="53"/>
      <c r="E61" s="54"/>
      <c r="F61" s="53"/>
      <c r="G61" s="53"/>
      <c r="H61" s="53"/>
      <c r="K61" s="50"/>
    </row>
    <row r="62" spans="2:11" ht="13.8" x14ac:dyDescent="0.3">
      <c r="B62" s="51" t="s">
        <v>69</v>
      </c>
      <c r="C62" s="178">
        <f>IF(C59&lt;C60,C60,C59)</f>
        <v>74743.609999999986</v>
      </c>
      <c r="D62" s="162" t="s">
        <v>334</v>
      </c>
      <c r="E62" s="54"/>
      <c r="F62" s="53"/>
      <c r="G62" s="53"/>
      <c r="H62" s="53"/>
      <c r="I62" s="53"/>
      <c r="J62" s="53"/>
      <c r="K62" s="53"/>
    </row>
    <row r="63" spans="2:11" ht="13.8" x14ac:dyDescent="0.3">
      <c r="B63" s="53"/>
      <c r="C63" s="179"/>
      <c r="D63" s="53"/>
      <c r="E63" s="53"/>
      <c r="F63" s="53"/>
      <c r="G63" s="53"/>
      <c r="H63" s="53"/>
      <c r="I63" s="53"/>
      <c r="J63" s="53"/>
      <c r="K63" s="53"/>
    </row>
    <row r="64" spans="2:11" ht="13.8" x14ac:dyDescent="0.3">
      <c r="B64" s="55" t="s">
        <v>70</v>
      </c>
      <c r="C64" s="180" t="s">
        <v>71</v>
      </c>
      <c r="D64" s="55"/>
      <c r="E64" s="56">
        <v>0</v>
      </c>
      <c r="F64" s="41"/>
      <c r="G64" s="53"/>
      <c r="H64" s="53"/>
      <c r="I64" s="53"/>
      <c r="J64" s="53"/>
      <c r="K64" s="53"/>
    </row>
    <row r="65" spans="2:11" ht="13.8" x14ac:dyDescent="0.3">
      <c r="B65" s="37"/>
      <c r="C65" s="181"/>
      <c r="D65" s="41"/>
      <c r="E65" s="58"/>
      <c r="F65" s="59"/>
      <c r="G65" s="53"/>
      <c r="H65" s="53"/>
      <c r="I65" s="53"/>
      <c r="J65" s="53"/>
      <c r="K65" s="53"/>
    </row>
    <row r="66" spans="2:11" ht="13.8" x14ac:dyDescent="0.3">
      <c r="B66" s="60" t="s">
        <v>72</v>
      </c>
      <c r="C66" s="182">
        <f>C62*E64</f>
        <v>0</v>
      </c>
      <c r="D66" s="162" t="s">
        <v>334</v>
      </c>
      <c r="E66" s="58"/>
      <c r="F66" s="59"/>
      <c r="G66" s="53"/>
      <c r="H66" s="53"/>
      <c r="I66" s="53"/>
      <c r="J66" s="53"/>
      <c r="K66" s="53"/>
    </row>
    <row r="67" spans="2:11" ht="13.8" x14ac:dyDescent="0.3">
      <c r="B67" s="37"/>
      <c r="C67" s="181"/>
      <c r="D67" s="41"/>
      <c r="E67" s="58"/>
      <c r="F67" s="59"/>
      <c r="G67" s="53"/>
      <c r="H67" s="53"/>
      <c r="I67" s="53"/>
      <c r="J67" s="53"/>
      <c r="K67" s="53"/>
    </row>
    <row r="68" spans="2:11" ht="13.8" x14ac:dyDescent="0.3">
      <c r="B68" s="55" t="s">
        <v>97</v>
      </c>
      <c r="C68" s="180" t="s">
        <v>71</v>
      </c>
      <c r="D68" s="55"/>
      <c r="E68" s="56">
        <v>0</v>
      </c>
      <c r="F68" s="41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</row>
    <row r="70" spans="2:11" ht="13.8" x14ac:dyDescent="0.3">
      <c r="B70" s="60" t="s">
        <v>94</v>
      </c>
      <c r="C70" s="182">
        <f>IF((C62*E64)&gt;0,(C66*E68),IF((C62*E64)=0,(C62*E68)))</f>
        <v>0</v>
      </c>
      <c r="D70" s="162" t="s">
        <v>334</v>
      </c>
      <c r="E70" s="58"/>
      <c r="F70" s="59"/>
      <c r="G70" s="53"/>
      <c r="H70" s="53"/>
    </row>
    <row r="71" spans="2:11" ht="13.8" x14ac:dyDescent="0.3">
      <c r="B71" s="37"/>
      <c r="C71" s="147"/>
      <c r="D71" s="41"/>
      <c r="E71" s="58"/>
      <c r="F71" s="59"/>
      <c r="G71" s="53"/>
      <c r="H71" s="53"/>
    </row>
    <row r="72" spans="2:11" ht="13.8" thickBot="1" x14ac:dyDescent="0.3">
      <c r="B72" s="41"/>
      <c r="C72" s="41"/>
      <c r="D72" s="41"/>
      <c r="E72" s="41"/>
      <c r="F72" s="41"/>
    </row>
    <row r="73" spans="2:11" ht="13.8" thickBot="1" x14ac:dyDescent="0.3">
      <c r="B73" s="71" t="s">
        <v>74</v>
      </c>
      <c r="C73" s="62"/>
      <c r="D73" s="62"/>
      <c r="E73" s="63"/>
      <c r="F73" s="72" t="s">
        <v>75</v>
      </c>
      <c r="G73" s="2"/>
      <c r="H73" s="3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4"/>
  <dimension ref="B2:K72"/>
  <sheetViews>
    <sheetView topLeftCell="A58" workbookViewId="0">
      <selection activeCell="C59" sqref="C59:C70"/>
    </sheetView>
  </sheetViews>
  <sheetFormatPr defaultRowHeight="13.2" x14ac:dyDescent="0.25"/>
  <cols>
    <col min="2" max="2" width="25.88671875" customWidth="1"/>
    <col min="3" max="3" width="16" customWidth="1"/>
    <col min="4" max="5" width="11.33203125" bestFit="1" customWidth="1"/>
    <col min="6" max="6" width="13.88671875" customWidth="1"/>
    <col min="7" max="8" width="11.33203125" bestFit="1" customWidth="1"/>
  </cols>
  <sheetData>
    <row r="2" spans="2:8" ht="13.8" thickBot="1" x14ac:dyDescent="0.3"/>
    <row r="3" spans="2:8" ht="13.8" thickBot="1" x14ac:dyDescent="0.3">
      <c r="B3" s="1" t="s">
        <v>215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382</v>
      </c>
      <c r="C5" s="7"/>
      <c r="D5" s="7"/>
      <c r="E5" s="7"/>
      <c r="F5" s="7"/>
      <c r="G5" s="7"/>
      <c r="H5" s="67"/>
    </row>
    <row r="6" spans="2:8" x14ac:dyDescent="0.25">
      <c r="B6" s="68" t="s">
        <v>140</v>
      </c>
      <c r="C6" s="10"/>
      <c r="D6" s="10"/>
      <c r="E6" s="10"/>
      <c r="F6" s="10"/>
      <c r="G6" s="10"/>
      <c r="H6" s="69"/>
    </row>
    <row r="7" spans="2:8" x14ac:dyDescent="0.25">
      <c r="B7" s="68" t="s">
        <v>141</v>
      </c>
      <c r="C7" s="10"/>
      <c r="D7" s="10"/>
      <c r="E7" s="10"/>
      <c r="F7" s="10"/>
      <c r="G7" s="10"/>
      <c r="H7" s="69"/>
    </row>
    <row r="8" spans="2:8" ht="13.8" thickBot="1" x14ac:dyDescent="0.3">
      <c r="B8" s="13" t="s">
        <v>381</v>
      </c>
      <c r="C8" s="14"/>
      <c r="D8" s="14"/>
      <c r="E8" s="14"/>
      <c r="F8" s="14"/>
      <c r="G8" s="14"/>
      <c r="H8" s="65"/>
    </row>
    <row r="9" spans="2:8" x14ac:dyDescent="0.25">
      <c r="B9" s="5"/>
      <c r="C9" s="6"/>
      <c r="D9" s="6"/>
    </row>
    <row r="10" spans="2:8" x14ac:dyDescent="0.25">
      <c r="B10" s="15" t="s">
        <v>13</v>
      </c>
      <c r="C10" s="16" t="s">
        <v>14</v>
      </c>
      <c r="D10" s="17" t="s">
        <v>15</v>
      </c>
      <c r="E10" s="17" t="s">
        <v>16</v>
      </c>
      <c r="F10" s="17" t="s">
        <v>17</v>
      </c>
      <c r="G10" s="17" t="s">
        <v>18</v>
      </c>
      <c r="H10" s="17" t="s">
        <v>19</v>
      </c>
    </row>
    <row r="11" spans="2:8" x14ac:dyDescent="0.25">
      <c r="B11" s="16" t="s">
        <v>20</v>
      </c>
      <c r="C11" s="18"/>
      <c r="D11" s="18">
        <v>1</v>
      </c>
      <c r="E11" s="18">
        <f>D11+0.75</f>
        <v>1.75</v>
      </c>
      <c r="F11" s="18">
        <f>E11+0.75</f>
        <v>2.5</v>
      </c>
      <c r="G11" s="18">
        <f>F11+0.75</f>
        <v>3.25</v>
      </c>
      <c r="H11" s="18">
        <f>G11+0.75</f>
        <v>4</v>
      </c>
    </row>
    <row r="12" spans="2:8" x14ac:dyDescent="0.25">
      <c r="B12" s="17" t="s">
        <v>21</v>
      </c>
      <c r="C12" s="18">
        <v>1</v>
      </c>
      <c r="D12" s="19">
        <f>(D11*C12)</f>
        <v>1</v>
      </c>
      <c r="E12" s="19">
        <f>(E11*C12)</f>
        <v>1.75</v>
      </c>
      <c r="F12" s="19">
        <f>(F11*C12)</f>
        <v>2.5</v>
      </c>
      <c r="G12" s="19">
        <f>(G11*C12)</f>
        <v>3.25</v>
      </c>
      <c r="H12" s="19">
        <f>(H11*C12)</f>
        <v>4</v>
      </c>
    </row>
    <row r="13" spans="2:8" x14ac:dyDescent="0.25">
      <c r="B13" s="17" t="s">
        <v>22</v>
      </c>
      <c r="C13" s="18">
        <v>2</v>
      </c>
      <c r="D13" s="19">
        <f>(D11*C13)</f>
        <v>2</v>
      </c>
      <c r="E13" s="19">
        <v>3</v>
      </c>
      <c r="F13" s="19">
        <f>(F11*C13)</f>
        <v>5</v>
      </c>
      <c r="G13" s="19">
        <f>(G11*C13)</f>
        <v>6.5</v>
      </c>
      <c r="H13" s="19">
        <f>(H11*C13)</f>
        <v>8</v>
      </c>
    </row>
    <row r="14" spans="2:8" x14ac:dyDescent="0.25">
      <c r="B14" s="17" t="s">
        <v>23</v>
      </c>
      <c r="C14" s="18">
        <v>3</v>
      </c>
      <c r="D14" s="19">
        <f>(D11*C14)</f>
        <v>3</v>
      </c>
      <c r="E14" s="19">
        <f>(E11*C14)</f>
        <v>5.25</v>
      </c>
      <c r="F14" s="19">
        <f>(F11*C14)</f>
        <v>7.5</v>
      </c>
      <c r="G14" s="19">
        <f>(G11*C14)</f>
        <v>9.75</v>
      </c>
      <c r="H14" s="19">
        <f>(H11*C14)</f>
        <v>12</v>
      </c>
    </row>
    <row r="16" spans="2:8" x14ac:dyDescent="0.25">
      <c r="B16" s="20" t="s">
        <v>142</v>
      </c>
      <c r="C16" s="21"/>
    </row>
    <row r="18" spans="2:11" ht="13.8" x14ac:dyDescent="0.3">
      <c r="B18" s="22" t="s">
        <v>29</v>
      </c>
      <c r="C18" s="23" t="s">
        <v>14</v>
      </c>
      <c r="D18" s="24" t="s">
        <v>15</v>
      </c>
      <c r="E18" s="24" t="s">
        <v>16</v>
      </c>
      <c r="F18" s="24" t="s">
        <v>17</v>
      </c>
      <c r="G18" s="24" t="s">
        <v>18</v>
      </c>
      <c r="H18" s="24" t="s">
        <v>19</v>
      </c>
      <c r="I18" s="25"/>
      <c r="J18" s="25"/>
      <c r="K18" s="25"/>
    </row>
    <row r="19" spans="2:11" ht="13.8" x14ac:dyDescent="0.3">
      <c r="B19" s="26" t="s">
        <v>20</v>
      </c>
      <c r="C19" s="27"/>
      <c r="D19" s="27"/>
      <c r="E19" s="27"/>
      <c r="F19" s="27"/>
      <c r="G19" s="27"/>
      <c r="H19" s="27"/>
      <c r="I19" s="25"/>
      <c r="J19" s="25"/>
      <c r="K19" s="25"/>
    </row>
    <row r="20" spans="2:11" ht="13.8" x14ac:dyDescent="0.3">
      <c r="B20" s="28" t="s">
        <v>21</v>
      </c>
      <c r="C20" s="27"/>
      <c r="D20" s="132">
        <v>2564.1</v>
      </c>
      <c r="E20" s="132">
        <f>D20*E12</f>
        <v>4487.1750000000002</v>
      </c>
      <c r="F20" s="132">
        <f>D20*F12</f>
        <v>6410.25</v>
      </c>
      <c r="G20" s="132">
        <f>D20*G12</f>
        <v>8333.3249999999989</v>
      </c>
      <c r="H20" s="132">
        <f>D20*H12</f>
        <v>10256.4</v>
      </c>
      <c r="I20" s="25"/>
      <c r="J20" s="25"/>
      <c r="K20" s="25"/>
    </row>
    <row r="21" spans="2:11" ht="13.8" x14ac:dyDescent="0.3">
      <c r="B21" s="28" t="s">
        <v>22</v>
      </c>
      <c r="C21" s="27"/>
      <c r="D21" s="132">
        <f>D20*D13</f>
        <v>5128.2</v>
      </c>
      <c r="E21" s="132">
        <f>D20*E13</f>
        <v>7692.2999999999993</v>
      </c>
      <c r="F21" s="132">
        <f>D20*F13</f>
        <v>12820.5</v>
      </c>
      <c r="G21" s="132">
        <f>D20*G13</f>
        <v>16666.649999999998</v>
      </c>
      <c r="H21" s="132">
        <f>D20*H13</f>
        <v>20512.8</v>
      </c>
      <c r="I21" s="25"/>
      <c r="J21" s="25"/>
      <c r="K21" s="25"/>
    </row>
    <row r="22" spans="2:11" ht="13.8" x14ac:dyDescent="0.3">
      <c r="B22" s="28" t="s">
        <v>23</v>
      </c>
      <c r="C22" s="27"/>
      <c r="D22" s="132">
        <f>D20*D14</f>
        <v>7692.2999999999993</v>
      </c>
      <c r="E22" s="132">
        <f>D20*E14</f>
        <v>13461.525</v>
      </c>
      <c r="F22" s="132">
        <f>D20*F14</f>
        <v>19230.75</v>
      </c>
      <c r="G22" s="132">
        <f>D20*G14</f>
        <v>24999.974999999999</v>
      </c>
      <c r="H22" s="132">
        <f>D20*H14</f>
        <v>30769.199999999997</v>
      </c>
      <c r="I22" s="25"/>
      <c r="J22" s="25"/>
      <c r="K22" s="25"/>
    </row>
    <row r="23" spans="2:11" ht="14.4" thickBot="1" x14ac:dyDescent="0.35"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2:11" ht="14.4" thickBot="1" x14ac:dyDescent="0.3">
      <c r="B24" s="64" t="s">
        <v>30</v>
      </c>
      <c r="C24" s="29"/>
      <c r="D24" s="30"/>
      <c r="E24" s="29"/>
      <c r="F24" s="143">
        <v>2654.1</v>
      </c>
      <c r="G24" s="152" t="s">
        <v>334</v>
      </c>
      <c r="H24" s="32"/>
      <c r="I24" s="73" t="s">
        <v>31</v>
      </c>
      <c r="J24" s="32"/>
      <c r="K24" s="32"/>
    </row>
    <row r="25" spans="2:11" ht="15.6" x14ac:dyDescent="0.25">
      <c r="B25" s="34"/>
      <c r="C25" s="32"/>
      <c r="D25" s="35"/>
      <c r="E25" s="32"/>
      <c r="F25" s="33"/>
      <c r="G25" s="32"/>
      <c r="H25" s="32"/>
      <c r="I25" s="32"/>
      <c r="J25" s="32"/>
      <c r="K25" s="32"/>
    </row>
    <row r="26" spans="2:11" ht="13.8" x14ac:dyDescent="0.25">
      <c r="B26" s="36" t="s">
        <v>34</v>
      </c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5.6" x14ac:dyDescent="0.25">
      <c r="B27" s="34"/>
      <c r="C27" s="32"/>
      <c r="D27" s="35"/>
      <c r="E27" s="32"/>
      <c r="F27" s="40" t="s">
        <v>37</v>
      </c>
      <c r="G27" s="32"/>
      <c r="H27" s="32"/>
      <c r="I27" s="37"/>
      <c r="J27" s="32"/>
      <c r="K27" s="32"/>
    </row>
    <row r="28" spans="2:11" x14ac:dyDescent="0.25">
      <c r="B28" s="38" t="s">
        <v>35</v>
      </c>
      <c r="C28" s="38"/>
      <c r="D28" s="38" t="s">
        <v>36</v>
      </c>
      <c r="E28" s="39">
        <v>0</v>
      </c>
      <c r="F28" s="42" t="s">
        <v>21</v>
      </c>
    </row>
    <row r="29" spans="2:11" x14ac:dyDescent="0.25">
      <c r="B29" s="41" t="s">
        <v>76</v>
      </c>
      <c r="C29" s="41"/>
      <c r="D29" s="41" t="s">
        <v>36</v>
      </c>
      <c r="E29" s="39">
        <v>0</v>
      </c>
      <c r="F29" s="42" t="s">
        <v>17</v>
      </c>
    </row>
    <row r="30" spans="2:11" x14ac:dyDescent="0.25">
      <c r="B30" s="38" t="s">
        <v>40</v>
      </c>
      <c r="C30" s="38"/>
      <c r="D30" s="38" t="s">
        <v>36</v>
      </c>
      <c r="E30" s="39">
        <v>0</v>
      </c>
      <c r="F30" s="42" t="s">
        <v>23</v>
      </c>
    </row>
    <row r="32" spans="2:11" x14ac:dyDescent="0.25">
      <c r="B32" s="38" t="s">
        <v>77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3</v>
      </c>
    </row>
    <row r="33" spans="2:11" x14ac:dyDescent="0.25">
      <c r="B33" s="41" t="s">
        <v>78</v>
      </c>
      <c r="C33" s="46"/>
      <c r="D33" s="41"/>
      <c r="E33" s="41"/>
      <c r="F33" s="41"/>
      <c r="G33" s="41"/>
      <c r="H33" s="41"/>
      <c r="I33" s="41"/>
      <c r="J33" s="45">
        <v>2</v>
      </c>
      <c r="K33" s="39">
        <v>0</v>
      </c>
    </row>
    <row r="34" spans="2:11" x14ac:dyDescent="0.25">
      <c r="B34" s="38" t="s">
        <v>79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80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81</v>
      </c>
      <c r="C36" s="44"/>
      <c r="D36" s="38"/>
      <c r="E36" s="38"/>
      <c r="F36" s="38"/>
      <c r="G36" s="38"/>
      <c r="H36" s="38"/>
      <c r="I36" s="38"/>
      <c r="J36" s="45">
        <v>3</v>
      </c>
      <c r="K36" s="39">
        <v>0</v>
      </c>
    </row>
    <row r="37" spans="2:11" x14ac:dyDescent="0.25">
      <c r="B37" s="41" t="s">
        <v>82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50</v>
      </c>
      <c r="C38" s="44"/>
      <c r="D38" s="38"/>
      <c r="E38" s="38"/>
      <c r="F38" s="38"/>
      <c r="G38" s="38"/>
      <c r="H38" s="38"/>
      <c r="I38" s="38"/>
      <c r="J38" s="45">
        <v>3</v>
      </c>
      <c r="K38" s="39">
        <v>0</v>
      </c>
    </row>
    <row r="39" spans="2:11" x14ac:dyDescent="0.25">
      <c r="B39" s="41" t="s">
        <v>83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52</v>
      </c>
      <c r="C40" s="44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84</v>
      </c>
      <c r="C41" s="46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85</v>
      </c>
      <c r="C42" s="44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86</v>
      </c>
      <c r="C43" s="46"/>
      <c r="D43" s="41"/>
      <c r="E43" s="41"/>
      <c r="F43" s="41"/>
      <c r="G43" s="41"/>
      <c r="H43" s="41"/>
      <c r="I43" s="41"/>
      <c r="J43" s="45">
        <v>2</v>
      </c>
      <c r="K43" s="39">
        <v>0</v>
      </c>
    </row>
    <row r="44" spans="2:11" x14ac:dyDescent="0.25">
      <c r="B44" s="38" t="s">
        <v>87</v>
      </c>
      <c r="C44" s="44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41" t="s">
        <v>335</v>
      </c>
      <c r="C45" s="46"/>
      <c r="D45" s="41"/>
      <c r="E45" s="41"/>
      <c r="F45" s="41"/>
      <c r="G45" s="41"/>
      <c r="H45" s="41"/>
      <c r="I45" s="41"/>
      <c r="J45" s="45">
        <v>3</v>
      </c>
      <c r="K45" s="39">
        <v>0</v>
      </c>
    </row>
    <row r="46" spans="2:11" x14ac:dyDescent="0.25">
      <c r="B46" s="38" t="s">
        <v>337</v>
      </c>
      <c r="C46" s="38"/>
      <c r="D46" s="38"/>
      <c r="E46" s="38"/>
      <c r="F46" s="38"/>
      <c r="G46" s="38"/>
      <c r="H46" s="38"/>
      <c r="I46" s="38"/>
      <c r="J46" s="45">
        <v>2</v>
      </c>
      <c r="K46" s="39">
        <v>0</v>
      </c>
    </row>
    <row r="47" spans="2:11" x14ac:dyDescent="0.25">
      <c r="B47" s="41" t="s">
        <v>88</v>
      </c>
      <c r="C47" s="41"/>
      <c r="D47" s="41"/>
      <c r="E47" s="41"/>
      <c r="F47" s="41"/>
      <c r="G47" s="41"/>
      <c r="H47" s="41"/>
      <c r="I47" s="41"/>
      <c r="J47" s="45">
        <v>3</v>
      </c>
      <c r="K47" s="39">
        <v>0</v>
      </c>
    </row>
    <row r="48" spans="2:11" x14ac:dyDescent="0.25">
      <c r="B48" s="38" t="s">
        <v>336</v>
      </c>
      <c r="C48" s="38"/>
      <c r="D48" s="38"/>
      <c r="E48" s="38"/>
      <c r="F48" s="38"/>
      <c r="G48" s="38"/>
      <c r="H48" s="38"/>
      <c r="I48" s="38"/>
      <c r="J48" s="45">
        <v>2</v>
      </c>
      <c r="K48" s="39">
        <v>0</v>
      </c>
    </row>
    <row r="49" spans="2:11" x14ac:dyDescent="0.25">
      <c r="B49" s="41" t="s">
        <v>54</v>
      </c>
      <c r="C49" s="41"/>
      <c r="D49" s="41"/>
      <c r="E49" s="41"/>
      <c r="F49" s="41"/>
      <c r="G49" s="41"/>
      <c r="H49" s="41"/>
      <c r="I49" s="41"/>
      <c r="J49" s="45">
        <v>3</v>
      </c>
      <c r="K49" s="39">
        <v>0</v>
      </c>
    </row>
    <row r="50" spans="2:11" x14ac:dyDescent="0.25">
      <c r="B50" s="38" t="s">
        <v>56</v>
      </c>
      <c r="C50" s="38"/>
      <c r="D50" s="38"/>
      <c r="E50" s="38"/>
      <c r="F50" s="38"/>
      <c r="G50" s="38"/>
      <c r="H50" s="38"/>
      <c r="I50" s="38"/>
      <c r="J50" s="45">
        <v>2</v>
      </c>
      <c r="K50" s="39">
        <v>0</v>
      </c>
    </row>
    <row r="52" spans="2:11" ht="14.4" x14ac:dyDescent="0.3">
      <c r="B52" s="43" t="s">
        <v>59</v>
      </c>
    </row>
    <row r="54" spans="2:11" ht="14.4" x14ac:dyDescent="0.35">
      <c r="B54" s="38" t="s">
        <v>89</v>
      </c>
      <c r="C54" s="47"/>
      <c r="D54" s="47"/>
      <c r="E54" s="47"/>
      <c r="F54" s="47"/>
      <c r="G54" s="47"/>
      <c r="H54" s="47"/>
      <c r="I54" s="47"/>
      <c r="J54" s="131">
        <v>0.5</v>
      </c>
      <c r="K54" s="49">
        <v>0</v>
      </c>
    </row>
    <row r="55" spans="2:11" ht="14.4" x14ac:dyDescent="0.35">
      <c r="B55" s="41" t="s">
        <v>61</v>
      </c>
      <c r="J55" s="131">
        <v>0.5</v>
      </c>
      <c r="K55" s="49">
        <v>0</v>
      </c>
    </row>
    <row r="56" spans="2:11" ht="14.4" x14ac:dyDescent="0.35">
      <c r="B56" s="38" t="s">
        <v>90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63</v>
      </c>
      <c r="J57" s="131">
        <v>0.25</v>
      </c>
      <c r="K57" s="49">
        <v>0</v>
      </c>
    </row>
    <row r="58" spans="2:11" ht="14.4" x14ac:dyDescent="0.35">
      <c r="C58" s="145"/>
      <c r="K58" s="50"/>
    </row>
    <row r="59" spans="2:11" ht="14.4" x14ac:dyDescent="0.35">
      <c r="B59" s="54" t="s">
        <v>91</v>
      </c>
      <c r="C59" s="183">
        <f>(500000.01+F24)+(F24*(((E28+E29+E30)+(K32+K33+K34+K35+K36+K37+K38+K39+K40+K41+K42+K43+K44+K45+K46+K47+K48+K49+K50))-(K54+K55+K56+K57)))</f>
        <v>510616.41</v>
      </c>
      <c r="D59" s="149" t="s">
        <v>334</v>
      </c>
      <c r="E59" s="54"/>
      <c r="F59" s="53"/>
      <c r="G59" s="53"/>
      <c r="H59" s="53"/>
      <c r="K59" s="50"/>
    </row>
    <row r="60" spans="2:11" ht="14.4" x14ac:dyDescent="0.35">
      <c r="B60" s="54" t="s">
        <v>92</v>
      </c>
      <c r="C60" s="183">
        <v>250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C61" s="184"/>
      <c r="D61" s="53"/>
      <c r="E61" s="54"/>
      <c r="F61" s="53"/>
      <c r="G61" s="53"/>
      <c r="H61" s="53"/>
      <c r="K61" s="50"/>
    </row>
    <row r="62" spans="2:11" ht="13.8" x14ac:dyDescent="0.3">
      <c r="B62" s="51" t="s">
        <v>69</v>
      </c>
      <c r="C62" s="178">
        <f>IF(C59&lt;C60,C60,C59)</f>
        <v>510616.41</v>
      </c>
      <c r="D62" s="162" t="s">
        <v>334</v>
      </c>
      <c r="E62" s="54"/>
      <c r="F62" s="53"/>
      <c r="G62" s="53"/>
      <c r="H62" s="53"/>
      <c r="I62" s="53"/>
      <c r="J62" s="53"/>
      <c r="K62" s="53"/>
    </row>
    <row r="63" spans="2:11" ht="13.8" x14ac:dyDescent="0.3">
      <c r="B63" s="53"/>
      <c r="C63" s="179"/>
      <c r="D63" s="53"/>
      <c r="E63" s="53"/>
      <c r="F63" s="53"/>
      <c r="G63" s="53"/>
      <c r="H63" s="53"/>
      <c r="I63" s="53"/>
      <c r="J63" s="53"/>
      <c r="K63" s="53"/>
    </row>
    <row r="64" spans="2:11" ht="13.8" x14ac:dyDescent="0.3">
      <c r="B64" s="55" t="s">
        <v>70</v>
      </c>
      <c r="C64" s="180" t="s">
        <v>71</v>
      </c>
      <c r="D64" s="55"/>
      <c r="E64" s="56">
        <v>0</v>
      </c>
      <c r="F64" s="41"/>
      <c r="G64" s="53"/>
      <c r="H64" s="53"/>
      <c r="I64" s="53"/>
      <c r="J64" s="53"/>
      <c r="K64" s="53"/>
    </row>
    <row r="65" spans="2:11" ht="13.8" x14ac:dyDescent="0.3">
      <c r="B65" s="37"/>
      <c r="C65" s="181"/>
      <c r="D65" s="41"/>
      <c r="E65" s="58"/>
      <c r="F65" s="59"/>
      <c r="G65" s="53"/>
      <c r="H65" s="53"/>
      <c r="I65" s="53"/>
      <c r="J65" s="53"/>
      <c r="K65" s="53"/>
    </row>
    <row r="66" spans="2:11" ht="13.8" x14ac:dyDescent="0.3">
      <c r="B66" s="60" t="s">
        <v>72</v>
      </c>
      <c r="C66" s="182">
        <f>C62*E64</f>
        <v>0</v>
      </c>
      <c r="D66" s="162" t="s">
        <v>334</v>
      </c>
      <c r="E66" s="58"/>
      <c r="F66" s="59"/>
      <c r="G66" s="53"/>
      <c r="H66" s="53"/>
      <c r="I66" s="53"/>
      <c r="J66" s="53"/>
      <c r="K66" s="53"/>
    </row>
    <row r="67" spans="2:11" ht="13.8" x14ac:dyDescent="0.3">
      <c r="B67" s="37"/>
      <c r="C67" s="181"/>
      <c r="D67" s="41"/>
      <c r="E67" s="58"/>
      <c r="F67" s="59"/>
      <c r="G67" s="53"/>
      <c r="H67" s="53"/>
      <c r="I67" s="53"/>
      <c r="J67" s="53"/>
      <c r="K67" s="53"/>
    </row>
    <row r="68" spans="2:11" ht="13.8" x14ac:dyDescent="0.3">
      <c r="B68" s="55" t="s">
        <v>97</v>
      </c>
      <c r="C68" s="180" t="s">
        <v>71</v>
      </c>
      <c r="D68" s="55"/>
      <c r="E68" s="56">
        <v>0</v>
      </c>
      <c r="F68" s="41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</row>
    <row r="70" spans="2:11" ht="13.8" x14ac:dyDescent="0.3">
      <c r="B70" s="60" t="s">
        <v>94</v>
      </c>
      <c r="C70" s="182">
        <f>IF((C62*E64)&gt;0,(C66*E68),IF((C62*E64)=0,(C62*E68)))</f>
        <v>0</v>
      </c>
      <c r="D70" s="162" t="s">
        <v>334</v>
      </c>
      <c r="E70" s="58"/>
      <c r="F70" s="59"/>
      <c r="G70" s="53"/>
      <c r="H70" s="53"/>
    </row>
    <row r="71" spans="2:11" ht="13.8" thickBot="1" x14ac:dyDescent="0.3">
      <c r="B71" s="41"/>
      <c r="C71" s="41"/>
      <c r="D71" s="41"/>
      <c r="E71" s="41"/>
      <c r="F71" s="41"/>
    </row>
    <row r="72" spans="2:11" ht="13.8" thickBot="1" x14ac:dyDescent="0.3">
      <c r="B72" s="71" t="s">
        <v>74</v>
      </c>
      <c r="C72" s="62"/>
      <c r="D72" s="62"/>
      <c r="E72" s="63"/>
      <c r="F72" s="72" t="s">
        <v>75</v>
      </c>
      <c r="G72" s="2"/>
      <c r="H72" s="3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5"/>
  <dimension ref="A1:K99"/>
  <sheetViews>
    <sheetView topLeftCell="A61" zoomScaleNormal="100" zoomScaleSheetLayoutView="115" workbookViewId="0">
      <selection activeCell="K84" sqref="K84"/>
    </sheetView>
  </sheetViews>
  <sheetFormatPr defaultRowHeight="13.2" x14ac:dyDescent="0.25"/>
  <cols>
    <col min="1" max="1" width="4.5546875" customWidth="1"/>
    <col min="2" max="2" width="26" customWidth="1"/>
    <col min="3" max="3" width="16" customWidth="1"/>
    <col min="6" max="6" width="14" customWidth="1"/>
    <col min="9" max="9" width="8.109375" customWidth="1"/>
  </cols>
  <sheetData>
    <row r="1" spans="1:11" ht="13.8" thickBot="1" x14ac:dyDescent="0.3">
      <c r="A1" s="5"/>
      <c r="B1" s="5"/>
    </row>
    <row r="2" spans="1:11" ht="13.8" thickBot="1" x14ac:dyDescent="0.3">
      <c r="B2" s="211" t="s">
        <v>216</v>
      </c>
      <c r="C2" s="212"/>
      <c r="D2" s="212"/>
      <c r="E2" s="213"/>
    </row>
    <row r="3" spans="1:11" ht="13.8" thickBot="1" x14ac:dyDescent="0.3">
      <c r="B3" s="5"/>
      <c r="C3" s="6"/>
      <c r="D3" s="6"/>
    </row>
    <row r="4" spans="1:11" x14ac:dyDescent="0.25">
      <c r="B4" s="163" t="s">
        <v>383</v>
      </c>
      <c r="C4" s="164"/>
      <c r="D4" s="164"/>
      <c r="E4" s="164"/>
      <c r="F4" s="164"/>
      <c r="G4" s="164"/>
      <c r="H4" s="164"/>
      <c r="I4" s="164"/>
      <c r="J4" s="165"/>
      <c r="K4" s="166"/>
    </row>
    <row r="5" spans="1:11" x14ac:dyDescent="0.25">
      <c r="B5" s="167" t="s">
        <v>144</v>
      </c>
      <c r="C5" s="139"/>
      <c r="D5" s="139"/>
      <c r="E5" s="139"/>
      <c r="F5" s="139"/>
      <c r="G5" s="139"/>
      <c r="H5" s="139"/>
      <c r="I5" s="139"/>
      <c r="J5" s="122"/>
      <c r="K5" s="168"/>
    </row>
    <row r="6" spans="1:11" ht="15" customHeight="1" x14ac:dyDescent="0.25">
      <c r="B6" s="217" t="s">
        <v>145</v>
      </c>
      <c r="C6" s="218"/>
      <c r="D6" s="218"/>
      <c r="E6" s="218"/>
      <c r="F6" s="218"/>
      <c r="G6" s="218"/>
      <c r="H6" s="218"/>
      <c r="I6" s="218"/>
      <c r="J6" s="218"/>
      <c r="K6" s="219"/>
    </row>
    <row r="7" spans="1:11" x14ac:dyDescent="0.25">
      <c r="B7" s="217"/>
      <c r="C7" s="218"/>
      <c r="D7" s="218"/>
      <c r="E7" s="218"/>
      <c r="F7" s="218"/>
      <c r="G7" s="218"/>
      <c r="H7" s="218"/>
      <c r="I7" s="218"/>
      <c r="J7" s="218"/>
      <c r="K7" s="219"/>
    </row>
    <row r="8" spans="1:11" x14ac:dyDescent="0.25">
      <c r="B8" s="214" t="s">
        <v>146</v>
      </c>
      <c r="C8" s="215"/>
      <c r="D8" s="215"/>
      <c r="E8" s="215"/>
      <c r="F8" s="215"/>
      <c r="G8" s="215"/>
      <c r="H8" s="215"/>
      <c r="I8" s="215"/>
      <c r="J8" s="215"/>
      <c r="K8" s="216"/>
    </row>
    <row r="9" spans="1:11" x14ac:dyDescent="0.25">
      <c r="B9" s="208" t="s">
        <v>147</v>
      </c>
      <c r="C9" s="209"/>
      <c r="D9" s="209"/>
      <c r="E9" s="209"/>
      <c r="F9" s="209"/>
      <c r="G9" s="209"/>
      <c r="H9" s="209"/>
      <c r="I9" s="209"/>
      <c r="J9" s="209"/>
      <c r="K9" s="210"/>
    </row>
    <row r="10" spans="1:11" x14ac:dyDescent="0.25">
      <c r="B10" s="208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x14ac:dyDescent="0.25">
      <c r="B11" s="208" t="s">
        <v>148</v>
      </c>
      <c r="C11" s="209"/>
      <c r="D11" s="209"/>
      <c r="E11" s="209"/>
      <c r="F11" s="209"/>
      <c r="G11" s="209"/>
      <c r="H11" s="209"/>
      <c r="I11" s="209"/>
      <c r="J11" s="209"/>
      <c r="K11" s="210"/>
    </row>
    <row r="12" spans="1:11" x14ac:dyDescent="0.25">
      <c r="B12" s="208"/>
      <c r="C12" s="209"/>
      <c r="D12" s="209"/>
      <c r="E12" s="209"/>
      <c r="F12" s="209"/>
      <c r="G12" s="209"/>
      <c r="H12" s="209"/>
      <c r="I12" s="209"/>
      <c r="J12" s="209"/>
      <c r="K12" s="210"/>
    </row>
    <row r="13" spans="1:11" x14ac:dyDescent="0.25">
      <c r="B13" s="208" t="s">
        <v>149</v>
      </c>
      <c r="C13" s="209"/>
      <c r="D13" s="209"/>
      <c r="E13" s="209"/>
      <c r="F13" s="209"/>
      <c r="G13" s="209"/>
      <c r="H13" s="209"/>
      <c r="I13" s="209"/>
      <c r="J13" s="209"/>
      <c r="K13" s="210"/>
    </row>
    <row r="14" spans="1:11" x14ac:dyDescent="0.25">
      <c r="B14" s="208"/>
      <c r="C14" s="209"/>
      <c r="D14" s="209"/>
      <c r="E14" s="209"/>
      <c r="F14" s="209"/>
      <c r="G14" s="209"/>
      <c r="H14" s="209"/>
      <c r="I14" s="209"/>
      <c r="J14" s="209"/>
      <c r="K14" s="210"/>
    </row>
    <row r="15" spans="1:11" x14ac:dyDescent="0.25">
      <c r="B15" s="208" t="s">
        <v>150</v>
      </c>
      <c r="C15" s="209"/>
      <c r="D15" s="209"/>
      <c r="E15" s="209"/>
      <c r="F15" s="209"/>
      <c r="G15" s="209"/>
      <c r="H15" s="209"/>
      <c r="I15" s="209"/>
      <c r="J15" s="209"/>
      <c r="K15" s="210"/>
    </row>
    <row r="16" spans="1:11" x14ac:dyDescent="0.25">
      <c r="B16" s="208"/>
      <c r="C16" s="209"/>
      <c r="D16" s="209"/>
      <c r="E16" s="209"/>
      <c r="F16" s="209"/>
      <c r="G16" s="209"/>
      <c r="H16" s="209"/>
      <c r="I16" s="209"/>
      <c r="J16" s="209"/>
      <c r="K16" s="210"/>
    </row>
    <row r="17" spans="2:11" x14ac:dyDescent="0.25">
      <c r="B17" s="214" t="s">
        <v>151</v>
      </c>
      <c r="C17" s="215"/>
      <c r="D17" s="215"/>
      <c r="E17" s="215"/>
      <c r="F17" s="215"/>
      <c r="G17" s="215"/>
      <c r="H17" s="215"/>
      <c r="I17" s="215"/>
      <c r="J17" s="215"/>
      <c r="K17" s="216"/>
    </row>
    <row r="18" spans="2:11" x14ac:dyDescent="0.25">
      <c r="B18" s="214" t="s">
        <v>152</v>
      </c>
      <c r="C18" s="215"/>
      <c r="D18" s="215"/>
      <c r="E18" s="215"/>
      <c r="F18" s="215"/>
      <c r="G18" s="215"/>
      <c r="H18" s="215"/>
      <c r="I18" s="215"/>
      <c r="J18" s="215"/>
      <c r="K18" s="216"/>
    </row>
    <row r="19" spans="2:11" x14ac:dyDescent="0.25">
      <c r="B19" s="167" t="s">
        <v>153</v>
      </c>
      <c r="C19" s="139"/>
      <c r="D19" s="139"/>
      <c r="E19" s="139"/>
      <c r="F19" s="139"/>
      <c r="G19" s="139"/>
      <c r="H19" s="139"/>
      <c r="I19" s="139"/>
      <c r="J19" s="122"/>
      <c r="K19" s="168"/>
    </row>
    <row r="20" spans="2:11" x14ac:dyDescent="0.25">
      <c r="B20" s="167" t="s">
        <v>154</v>
      </c>
      <c r="C20" s="139"/>
      <c r="D20" s="139"/>
      <c r="E20" s="139"/>
      <c r="F20" s="139"/>
      <c r="G20" s="139"/>
      <c r="H20" s="139"/>
      <c r="I20" s="139"/>
      <c r="J20" s="122"/>
      <c r="K20" s="168"/>
    </row>
    <row r="21" spans="2:11" x14ac:dyDescent="0.25">
      <c r="B21" s="208" t="s">
        <v>155</v>
      </c>
      <c r="C21" s="209"/>
      <c r="D21" s="209"/>
      <c r="E21" s="209"/>
      <c r="F21" s="209"/>
      <c r="G21" s="209"/>
      <c r="H21" s="209"/>
      <c r="I21" s="209"/>
      <c r="J21" s="209"/>
      <c r="K21" s="210"/>
    </row>
    <row r="22" spans="2:11" x14ac:dyDescent="0.25">
      <c r="B22" s="208"/>
      <c r="C22" s="209"/>
      <c r="D22" s="209"/>
      <c r="E22" s="209"/>
      <c r="F22" s="209"/>
      <c r="G22" s="209"/>
      <c r="H22" s="209"/>
      <c r="I22" s="209"/>
      <c r="J22" s="209"/>
      <c r="K22" s="210"/>
    </row>
    <row r="23" spans="2:11" x14ac:dyDescent="0.25">
      <c r="B23" s="208" t="s">
        <v>156</v>
      </c>
      <c r="C23" s="209"/>
      <c r="D23" s="209"/>
      <c r="E23" s="209"/>
      <c r="F23" s="209"/>
      <c r="G23" s="209"/>
      <c r="H23" s="209"/>
      <c r="I23" s="209"/>
      <c r="J23" s="209"/>
      <c r="K23" s="210"/>
    </row>
    <row r="24" spans="2:11" x14ac:dyDescent="0.25">
      <c r="B24" s="208"/>
      <c r="C24" s="209"/>
      <c r="D24" s="209"/>
      <c r="E24" s="209"/>
      <c r="F24" s="209"/>
      <c r="G24" s="209"/>
      <c r="H24" s="209"/>
      <c r="I24" s="209"/>
      <c r="J24" s="209"/>
      <c r="K24" s="210"/>
    </row>
    <row r="25" spans="2:11" x14ac:dyDescent="0.25">
      <c r="B25" s="208" t="s">
        <v>157</v>
      </c>
      <c r="C25" s="209"/>
      <c r="D25" s="209"/>
      <c r="E25" s="209"/>
      <c r="F25" s="209"/>
      <c r="G25" s="209"/>
      <c r="H25" s="209"/>
      <c r="I25" s="209"/>
      <c r="J25" s="209"/>
      <c r="K25" s="210"/>
    </row>
    <row r="26" spans="2:11" x14ac:dyDescent="0.25">
      <c r="B26" s="208"/>
      <c r="C26" s="209"/>
      <c r="D26" s="209"/>
      <c r="E26" s="209"/>
      <c r="F26" s="209"/>
      <c r="G26" s="209"/>
      <c r="H26" s="209"/>
      <c r="I26" s="209"/>
      <c r="J26" s="209"/>
      <c r="K26" s="210"/>
    </row>
    <row r="27" spans="2:11" x14ac:dyDescent="0.25">
      <c r="B27" s="208" t="s">
        <v>158</v>
      </c>
      <c r="C27" s="209"/>
      <c r="D27" s="209"/>
      <c r="E27" s="209"/>
      <c r="F27" s="209"/>
      <c r="G27" s="209"/>
      <c r="H27" s="209"/>
      <c r="I27" s="209"/>
      <c r="J27" s="209"/>
      <c r="K27" s="210"/>
    </row>
    <row r="28" spans="2:11" x14ac:dyDescent="0.25">
      <c r="B28" s="208"/>
      <c r="C28" s="209"/>
      <c r="D28" s="209"/>
      <c r="E28" s="209"/>
      <c r="F28" s="209"/>
      <c r="G28" s="209"/>
      <c r="H28" s="209"/>
      <c r="I28" s="209"/>
      <c r="J28" s="209"/>
      <c r="K28" s="210"/>
    </row>
    <row r="29" spans="2:11" x14ac:dyDescent="0.25">
      <c r="B29" s="208" t="s">
        <v>159</v>
      </c>
      <c r="C29" s="209"/>
      <c r="D29" s="209"/>
      <c r="E29" s="209"/>
      <c r="F29" s="209"/>
      <c r="G29" s="209"/>
      <c r="H29" s="209"/>
      <c r="I29" s="209"/>
      <c r="J29" s="209"/>
      <c r="K29" s="210"/>
    </row>
    <row r="30" spans="2:11" x14ac:dyDescent="0.25">
      <c r="B30" s="208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2:11" x14ac:dyDescent="0.25">
      <c r="B31" s="208"/>
      <c r="C31" s="209"/>
      <c r="D31" s="209"/>
      <c r="E31" s="209"/>
      <c r="F31" s="209"/>
      <c r="G31" s="209"/>
      <c r="H31" s="209"/>
      <c r="I31" s="209"/>
      <c r="J31" s="209"/>
      <c r="K31" s="210"/>
    </row>
    <row r="32" spans="2:11" x14ac:dyDescent="0.25">
      <c r="B32" s="208" t="s">
        <v>160</v>
      </c>
      <c r="C32" s="209"/>
      <c r="D32" s="209"/>
      <c r="E32" s="209"/>
      <c r="F32" s="209"/>
      <c r="G32" s="209"/>
      <c r="H32" s="209"/>
      <c r="I32" s="209"/>
      <c r="J32" s="209"/>
      <c r="K32" s="210"/>
    </row>
    <row r="33" spans="2:11" x14ac:dyDescent="0.25">
      <c r="B33" s="208"/>
      <c r="C33" s="209"/>
      <c r="D33" s="209"/>
      <c r="E33" s="209"/>
      <c r="F33" s="209"/>
      <c r="G33" s="209"/>
      <c r="H33" s="209"/>
      <c r="I33" s="209"/>
      <c r="J33" s="209"/>
      <c r="K33" s="210"/>
    </row>
    <row r="34" spans="2:11" x14ac:dyDescent="0.25">
      <c r="B34" s="169" t="s">
        <v>161</v>
      </c>
      <c r="C34" s="139"/>
      <c r="D34" s="139"/>
      <c r="E34" s="139"/>
      <c r="F34" s="139"/>
      <c r="G34" s="139"/>
      <c r="H34" s="139"/>
      <c r="I34" s="139"/>
      <c r="J34" s="122"/>
      <c r="K34" s="168"/>
    </row>
    <row r="35" spans="2:11" ht="13.8" thickBot="1" x14ac:dyDescent="0.3">
      <c r="B35" s="170"/>
      <c r="C35" s="171"/>
      <c r="D35" s="171"/>
      <c r="E35" s="171"/>
      <c r="F35" s="171"/>
      <c r="G35" s="171"/>
      <c r="H35" s="171"/>
      <c r="I35" s="171"/>
      <c r="J35" s="172"/>
      <c r="K35" s="173"/>
    </row>
    <row r="36" spans="2:11" x14ac:dyDescent="0.25">
      <c r="B36" s="5"/>
      <c r="C36" s="6"/>
      <c r="D36" s="6"/>
    </row>
    <row r="37" spans="2:11" x14ac:dyDescent="0.25">
      <c r="B37" s="15" t="s">
        <v>13</v>
      </c>
      <c r="C37" s="16" t="s">
        <v>14</v>
      </c>
      <c r="D37" s="17" t="s">
        <v>15</v>
      </c>
      <c r="E37" s="17" t="s">
        <v>16</v>
      </c>
      <c r="F37" s="17" t="s">
        <v>17</v>
      </c>
      <c r="G37" s="17" t="s">
        <v>18</v>
      </c>
      <c r="H37" s="17" t="s">
        <v>19</v>
      </c>
    </row>
    <row r="38" spans="2:11" x14ac:dyDescent="0.25">
      <c r="B38" s="16" t="s">
        <v>20</v>
      </c>
      <c r="C38" s="18"/>
      <c r="D38" s="18">
        <v>1</v>
      </c>
      <c r="E38" s="18">
        <f>D38+0.75</f>
        <v>1.75</v>
      </c>
      <c r="F38" s="18">
        <f>E38+0.75</f>
        <v>2.5</v>
      </c>
      <c r="G38" s="18">
        <f>F38+0.75</f>
        <v>3.25</v>
      </c>
      <c r="H38" s="18">
        <f>G38+0.75</f>
        <v>4</v>
      </c>
    </row>
    <row r="39" spans="2:11" x14ac:dyDescent="0.25">
      <c r="B39" s="17" t="s">
        <v>21</v>
      </c>
      <c r="C39" s="18">
        <v>1</v>
      </c>
      <c r="D39" s="19">
        <f>(D38*C39)</f>
        <v>1</v>
      </c>
      <c r="E39" s="19">
        <f>(E38*C39)</f>
        <v>1.75</v>
      </c>
      <c r="F39" s="19">
        <f>(F38*C39)</f>
        <v>2.5</v>
      </c>
      <c r="G39" s="19">
        <f>(G38*C39)</f>
        <v>3.25</v>
      </c>
      <c r="H39" s="19">
        <f>(H38*C39)</f>
        <v>4</v>
      </c>
    </row>
    <row r="40" spans="2:11" x14ac:dyDescent="0.25">
      <c r="B40" s="17" t="s">
        <v>22</v>
      </c>
      <c r="C40" s="18">
        <v>2</v>
      </c>
      <c r="D40" s="19">
        <f>(D38*C40)</f>
        <v>2</v>
      </c>
      <c r="E40" s="19">
        <v>3</v>
      </c>
      <c r="F40" s="19">
        <f>(F38*C40)</f>
        <v>5</v>
      </c>
      <c r="G40" s="19">
        <f>(G38*C40)</f>
        <v>6.5</v>
      </c>
      <c r="H40" s="19">
        <f>(H38*C40)</f>
        <v>8</v>
      </c>
    </row>
    <row r="41" spans="2:11" x14ac:dyDescent="0.25">
      <c r="B41" s="17" t="s">
        <v>23</v>
      </c>
      <c r="C41" s="18">
        <v>3</v>
      </c>
      <c r="D41" s="19">
        <f>(D38*C41)</f>
        <v>3</v>
      </c>
      <c r="E41" s="19">
        <f>(E38*C41)</f>
        <v>5.25</v>
      </c>
      <c r="F41" s="19">
        <f>(F38*C41)</f>
        <v>7.5</v>
      </c>
      <c r="G41" s="19">
        <f>(G38*C41)</f>
        <v>9.75</v>
      </c>
      <c r="H41" s="19">
        <f>(H38*C41)</f>
        <v>12</v>
      </c>
    </row>
    <row r="43" spans="2:11" x14ac:dyDescent="0.25">
      <c r="B43" s="20" t="s">
        <v>24</v>
      </c>
      <c r="C43" s="21"/>
    </row>
    <row r="45" spans="2:11" ht="13.8" x14ac:dyDescent="0.3">
      <c r="B45" s="106" t="s">
        <v>29</v>
      </c>
      <c r="C45" s="107" t="s">
        <v>14</v>
      </c>
      <c r="D45" s="108" t="s">
        <v>15</v>
      </c>
      <c r="E45" s="108" t="s">
        <v>16</v>
      </c>
      <c r="F45" s="108" t="s">
        <v>17</v>
      </c>
      <c r="G45" s="108" t="s">
        <v>18</v>
      </c>
      <c r="H45" s="108" t="s">
        <v>19</v>
      </c>
      <c r="I45" s="25"/>
      <c r="J45" s="25"/>
      <c r="K45" s="25"/>
    </row>
    <row r="46" spans="2:11" ht="13.8" x14ac:dyDescent="0.3">
      <c r="B46" s="110" t="s">
        <v>20</v>
      </c>
      <c r="C46" s="111"/>
      <c r="D46" s="111"/>
      <c r="E46" s="111"/>
      <c r="F46" s="111"/>
      <c r="G46" s="111"/>
      <c r="H46" s="111"/>
      <c r="I46" s="25"/>
      <c r="J46" s="25"/>
      <c r="K46" s="25"/>
    </row>
    <row r="47" spans="2:11" ht="13.8" x14ac:dyDescent="0.3">
      <c r="B47" s="112" t="s">
        <v>21</v>
      </c>
      <c r="C47" s="111"/>
      <c r="D47" s="133">
        <v>31.73</v>
      </c>
      <c r="E47" s="133">
        <f>D47*E39</f>
        <v>55.527500000000003</v>
      </c>
      <c r="F47" s="133">
        <f>D47*F39</f>
        <v>79.325000000000003</v>
      </c>
      <c r="G47" s="133">
        <f>D47*G39</f>
        <v>103.1225</v>
      </c>
      <c r="H47" s="133">
        <f>D47*H39</f>
        <v>126.92</v>
      </c>
      <c r="I47" s="25"/>
      <c r="J47" s="25"/>
      <c r="K47" s="25"/>
    </row>
    <row r="48" spans="2:11" ht="13.8" x14ac:dyDescent="0.3">
      <c r="B48" s="112" t="s">
        <v>22</v>
      </c>
      <c r="C48" s="111"/>
      <c r="D48" s="133">
        <f>D47*D40</f>
        <v>63.46</v>
      </c>
      <c r="E48" s="133">
        <f>D47*E40</f>
        <v>95.19</v>
      </c>
      <c r="F48" s="133">
        <f>D47*F40</f>
        <v>158.65</v>
      </c>
      <c r="G48" s="133">
        <f>D47*G40</f>
        <v>206.245</v>
      </c>
      <c r="H48" s="133">
        <f>D47*H40</f>
        <v>253.84</v>
      </c>
      <c r="I48" s="25"/>
      <c r="J48" s="25"/>
      <c r="K48" s="25"/>
    </row>
    <row r="49" spans="2:11" ht="13.8" x14ac:dyDescent="0.3">
      <c r="B49" s="112" t="s">
        <v>23</v>
      </c>
      <c r="C49" s="111"/>
      <c r="D49" s="133">
        <f>D47*D41</f>
        <v>95.19</v>
      </c>
      <c r="E49" s="133">
        <f>D47*E41</f>
        <v>166.58250000000001</v>
      </c>
      <c r="F49" s="133">
        <f>D47*F41</f>
        <v>237.97499999999999</v>
      </c>
      <c r="G49" s="133">
        <f>D47*G41</f>
        <v>309.36750000000001</v>
      </c>
      <c r="H49" s="133">
        <f>D47*H41</f>
        <v>380.76</v>
      </c>
      <c r="I49" s="25"/>
      <c r="J49" s="25"/>
      <c r="K49" s="25"/>
    </row>
    <row r="50" spans="2:11" ht="14.4" thickBot="1" x14ac:dyDescent="0.35">
      <c r="B50" s="109"/>
      <c r="C50" s="109"/>
      <c r="D50" s="109"/>
      <c r="E50" s="109"/>
      <c r="F50" s="109"/>
      <c r="G50" s="109"/>
      <c r="H50" s="109"/>
      <c r="I50" s="25"/>
      <c r="J50" s="25"/>
      <c r="K50" s="25"/>
    </row>
    <row r="51" spans="2:11" ht="14.4" thickBot="1" x14ac:dyDescent="0.3">
      <c r="B51" s="64" t="s">
        <v>30</v>
      </c>
      <c r="C51" s="29"/>
      <c r="D51" s="30"/>
      <c r="E51" s="29"/>
      <c r="F51" s="143">
        <v>206.25</v>
      </c>
      <c r="G51" s="152" t="s">
        <v>334</v>
      </c>
      <c r="H51" s="32"/>
      <c r="I51" s="73" t="s">
        <v>31</v>
      </c>
      <c r="J51" s="32"/>
      <c r="K51" s="32"/>
    </row>
    <row r="52" spans="2:11" ht="15.6" x14ac:dyDescent="0.25">
      <c r="B52" s="34"/>
      <c r="C52" s="32"/>
      <c r="D52" s="35"/>
      <c r="E52" s="32"/>
      <c r="F52" s="33"/>
      <c r="G52" s="32"/>
      <c r="H52" s="32"/>
      <c r="I52" s="32"/>
      <c r="J52" s="32"/>
      <c r="K52" s="32"/>
    </row>
    <row r="53" spans="2:11" ht="13.8" x14ac:dyDescent="0.25">
      <c r="B53" s="36" t="s">
        <v>34</v>
      </c>
      <c r="C53" s="32"/>
      <c r="D53" s="35"/>
      <c r="E53" s="32"/>
      <c r="F53" s="33"/>
      <c r="G53" s="32"/>
      <c r="H53" s="32"/>
      <c r="I53" s="32"/>
      <c r="J53" s="32"/>
      <c r="K53" s="32"/>
    </row>
    <row r="54" spans="2:11" ht="15.6" x14ac:dyDescent="0.25">
      <c r="B54" s="34"/>
      <c r="C54" s="32"/>
      <c r="D54" s="35"/>
      <c r="E54" s="32"/>
      <c r="F54" s="40" t="s">
        <v>37</v>
      </c>
      <c r="G54" s="32"/>
      <c r="H54" s="32"/>
      <c r="I54" s="37"/>
      <c r="J54" s="32"/>
      <c r="K54" s="32"/>
    </row>
    <row r="55" spans="2:11" x14ac:dyDescent="0.25">
      <c r="B55" s="38" t="s">
        <v>35</v>
      </c>
      <c r="C55" s="38"/>
      <c r="D55" s="38" t="s">
        <v>36</v>
      </c>
      <c r="E55" s="39">
        <v>0</v>
      </c>
      <c r="F55" s="42" t="s">
        <v>21</v>
      </c>
    </row>
    <row r="56" spans="2:11" x14ac:dyDescent="0.25">
      <c r="B56" s="41" t="s">
        <v>76</v>
      </c>
      <c r="C56" s="41"/>
      <c r="D56" s="41" t="s">
        <v>36</v>
      </c>
      <c r="E56" s="39">
        <v>0</v>
      </c>
      <c r="F56" s="42" t="s">
        <v>17</v>
      </c>
    </row>
    <row r="57" spans="2:11" x14ac:dyDescent="0.25">
      <c r="B57" s="38" t="s">
        <v>40</v>
      </c>
      <c r="C57" s="38"/>
      <c r="D57" s="38" t="s">
        <v>36</v>
      </c>
      <c r="E57" s="39">
        <v>0</v>
      </c>
      <c r="F57" s="42" t="s">
        <v>23</v>
      </c>
    </row>
    <row r="59" spans="2:11" x14ac:dyDescent="0.25">
      <c r="B59" s="38" t="s">
        <v>77</v>
      </c>
      <c r="C59" s="44"/>
      <c r="D59" s="38"/>
      <c r="E59" s="38"/>
      <c r="F59" s="38"/>
      <c r="G59" s="38"/>
      <c r="H59" s="38"/>
      <c r="I59" s="38"/>
      <c r="J59" s="45">
        <v>3</v>
      </c>
      <c r="K59" s="39">
        <v>0</v>
      </c>
    </row>
    <row r="60" spans="2:11" x14ac:dyDescent="0.25">
      <c r="B60" s="41" t="s">
        <v>78</v>
      </c>
      <c r="C60" s="46"/>
      <c r="D60" s="41"/>
      <c r="E60" s="41"/>
      <c r="F60" s="41"/>
      <c r="G60" s="41"/>
      <c r="H60" s="41"/>
      <c r="I60" s="41"/>
      <c r="J60" s="45">
        <v>2</v>
      </c>
      <c r="K60" s="39">
        <v>0</v>
      </c>
    </row>
    <row r="61" spans="2:11" x14ac:dyDescent="0.25">
      <c r="B61" s="38" t="s">
        <v>79</v>
      </c>
      <c r="C61" s="44"/>
      <c r="D61" s="38"/>
      <c r="E61" s="38"/>
      <c r="F61" s="38"/>
      <c r="G61" s="38"/>
      <c r="H61" s="38"/>
      <c r="I61" s="38"/>
      <c r="J61" s="45">
        <v>2</v>
      </c>
      <c r="K61" s="39">
        <v>0</v>
      </c>
    </row>
    <row r="62" spans="2:11" x14ac:dyDescent="0.25">
      <c r="B62" s="41" t="s">
        <v>80</v>
      </c>
      <c r="C62" s="46"/>
      <c r="D62" s="41"/>
      <c r="E62" s="41"/>
      <c r="F62" s="41"/>
      <c r="G62" s="41"/>
      <c r="H62" s="41"/>
      <c r="I62" s="41"/>
      <c r="J62" s="45">
        <v>3</v>
      </c>
      <c r="K62" s="39">
        <v>0</v>
      </c>
    </row>
    <row r="63" spans="2:11" x14ac:dyDescent="0.25">
      <c r="B63" s="38" t="s">
        <v>81</v>
      </c>
      <c r="C63" s="44"/>
      <c r="D63" s="38"/>
      <c r="E63" s="38"/>
      <c r="F63" s="38"/>
      <c r="G63" s="38"/>
      <c r="H63" s="38"/>
      <c r="I63" s="38"/>
      <c r="J63" s="45">
        <v>3</v>
      </c>
      <c r="K63" s="39">
        <v>0</v>
      </c>
    </row>
    <row r="64" spans="2:11" x14ac:dyDescent="0.25">
      <c r="B64" s="41" t="s">
        <v>82</v>
      </c>
      <c r="C64" s="46"/>
      <c r="D64" s="41"/>
      <c r="E64" s="41"/>
      <c r="F64" s="41"/>
      <c r="G64" s="41"/>
      <c r="H64" s="41"/>
      <c r="I64" s="41"/>
      <c r="J64" s="45">
        <v>2</v>
      </c>
      <c r="K64" s="39">
        <v>0</v>
      </c>
    </row>
    <row r="65" spans="2:11" x14ac:dyDescent="0.25">
      <c r="B65" s="38" t="s">
        <v>50</v>
      </c>
      <c r="C65" s="44"/>
      <c r="D65" s="38"/>
      <c r="E65" s="38"/>
      <c r="F65" s="38"/>
      <c r="G65" s="38"/>
      <c r="H65" s="38"/>
      <c r="I65" s="38"/>
      <c r="J65" s="45">
        <v>3</v>
      </c>
      <c r="K65" s="39">
        <v>0</v>
      </c>
    </row>
    <row r="66" spans="2:11" x14ac:dyDescent="0.25">
      <c r="B66" s="41" t="s">
        <v>83</v>
      </c>
      <c r="C66" s="46"/>
      <c r="D66" s="41"/>
      <c r="E66" s="41"/>
      <c r="F66" s="41"/>
      <c r="G66" s="41"/>
      <c r="H66" s="41"/>
      <c r="I66" s="41"/>
      <c r="J66" s="45">
        <v>3</v>
      </c>
      <c r="K66" s="39">
        <v>0</v>
      </c>
    </row>
    <row r="67" spans="2:11" x14ac:dyDescent="0.25">
      <c r="B67" s="38" t="s">
        <v>52</v>
      </c>
      <c r="C67" s="44"/>
      <c r="D67" s="38"/>
      <c r="E67" s="38"/>
      <c r="F67" s="38"/>
      <c r="G67" s="38"/>
      <c r="H67" s="38"/>
      <c r="I67" s="38"/>
      <c r="J67" s="45">
        <v>2</v>
      </c>
      <c r="K67" s="39">
        <v>0</v>
      </c>
    </row>
    <row r="68" spans="2:11" x14ac:dyDescent="0.25">
      <c r="B68" s="41" t="s">
        <v>84</v>
      </c>
      <c r="C68" s="46"/>
      <c r="D68" s="41"/>
      <c r="E68" s="41"/>
      <c r="F68" s="41"/>
      <c r="G68" s="41"/>
      <c r="H68" s="41"/>
      <c r="I68" s="41"/>
      <c r="J68" s="45">
        <v>3</v>
      </c>
      <c r="K68" s="39">
        <v>0</v>
      </c>
    </row>
    <row r="69" spans="2:11" x14ac:dyDescent="0.25">
      <c r="B69" s="38" t="s">
        <v>85</v>
      </c>
      <c r="C69" s="44"/>
      <c r="D69" s="38"/>
      <c r="E69" s="38"/>
      <c r="F69" s="38"/>
      <c r="G69" s="38"/>
      <c r="H69" s="38"/>
      <c r="I69" s="38"/>
      <c r="J69" s="45">
        <v>2</v>
      </c>
      <c r="K69" s="39">
        <v>0</v>
      </c>
    </row>
    <row r="70" spans="2:11" x14ac:dyDescent="0.25">
      <c r="B70" s="41" t="s">
        <v>86</v>
      </c>
      <c r="C70" s="46"/>
      <c r="D70" s="41"/>
      <c r="E70" s="41"/>
      <c r="F70" s="41"/>
      <c r="G70" s="41"/>
      <c r="H70" s="41"/>
      <c r="I70" s="41"/>
      <c r="J70" s="45">
        <v>2</v>
      </c>
      <c r="K70" s="39">
        <v>0</v>
      </c>
    </row>
    <row r="71" spans="2:11" x14ac:dyDescent="0.25">
      <c r="B71" s="38" t="s">
        <v>87</v>
      </c>
      <c r="C71" s="44"/>
      <c r="D71" s="38"/>
      <c r="E71" s="38"/>
      <c r="F71" s="38"/>
      <c r="G71" s="38"/>
      <c r="H71" s="38"/>
      <c r="I71" s="38"/>
      <c r="J71" s="45">
        <v>2</v>
      </c>
      <c r="K71" s="39">
        <v>0</v>
      </c>
    </row>
    <row r="72" spans="2:11" x14ac:dyDescent="0.25">
      <c r="B72" s="41" t="s">
        <v>335</v>
      </c>
      <c r="C72" s="46"/>
      <c r="D72" s="41"/>
      <c r="E72" s="41"/>
      <c r="F72" s="41"/>
      <c r="G72" s="41"/>
      <c r="H72" s="41"/>
      <c r="I72" s="41"/>
      <c r="J72" s="45">
        <v>3</v>
      </c>
      <c r="K72" s="39">
        <v>0</v>
      </c>
    </row>
    <row r="73" spans="2:11" x14ac:dyDescent="0.25">
      <c r="B73" s="38" t="s">
        <v>337</v>
      </c>
      <c r="C73" s="38"/>
      <c r="D73" s="38"/>
      <c r="E73" s="38"/>
      <c r="F73" s="38"/>
      <c r="G73" s="38"/>
      <c r="H73" s="38"/>
      <c r="I73" s="38"/>
      <c r="J73" s="45">
        <v>2</v>
      </c>
      <c r="K73" s="39">
        <v>0</v>
      </c>
    </row>
    <row r="74" spans="2:11" x14ac:dyDescent="0.25">
      <c r="B74" s="41" t="s">
        <v>88</v>
      </c>
      <c r="C74" s="41"/>
      <c r="D74" s="41"/>
      <c r="E74" s="41"/>
      <c r="F74" s="41"/>
      <c r="G74" s="41"/>
      <c r="H74" s="41"/>
      <c r="I74" s="41"/>
      <c r="J74" s="45">
        <v>3</v>
      </c>
      <c r="K74" s="39">
        <v>0</v>
      </c>
    </row>
    <row r="75" spans="2:11" x14ac:dyDescent="0.25">
      <c r="B75" s="38" t="s">
        <v>336</v>
      </c>
      <c r="C75" s="38"/>
      <c r="D75" s="38"/>
      <c r="E75" s="38"/>
      <c r="F75" s="38"/>
      <c r="G75" s="38"/>
      <c r="H75" s="38"/>
      <c r="I75" s="38"/>
      <c r="J75" s="45">
        <v>2</v>
      </c>
      <c r="K75" s="39">
        <v>0</v>
      </c>
    </row>
    <row r="76" spans="2:11" x14ac:dyDescent="0.25">
      <c r="B76" s="41" t="s">
        <v>54</v>
      </c>
      <c r="C76" s="41"/>
      <c r="D76" s="41"/>
      <c r="E76" s="41"/>
      <c r="F76" s="41"/>
      <c r="G76" s="41"/>
      <c r="H76" s="41"/>
      <c r="I76" s="41"/>
      <c r="J76" s="45">
        <v>3</v>
      </c>
      <c r="K76" s="39">
        <v>0</v>
      </c>
    </row>
    <row r="77" spans="2:11" x14ac:dyDescent="0.25">
      <c r="B77" s="38" t="s">
        <v>56</v>
      </c>
      <c r="C77" s="38"/>
      <c r="D77" s="38"/>
      <c r="E77" s="38"/>
      <c r="F77" s="38"/>
      <c r="G77" s="38"/>
      <c r="H77" s="38"/>
      <c r="I77" s="38"/>
      <c r="J77" s="45">
        <v>2</v>
      </c>
      <c r="K77" s="39">
        <v>0</v>
      </c>
    </row>
    <row r="79" spans="2:11" ht="14.4" x14ac:dyDescent="0.3">
      <c r="B79" s="43" t="s">
        <v>59</v>
      </c>
    </row>
    <row r="81" spans="2:11" ht="14.4" x14ac:dyDescent="0.35">
      <c r="B81" s="38" t="s">
        <v>89</v>
      </c>
      <c r="C81" s="47"/>
      <c r="D81" s="47"/>
      <c r="E81" s="47"/>
      <c r="F81" s="47"/>
      <c r="G81" s="47"/>
      <c r="H81" s="47"/>
      <c r="I81" s="47"/>
      <c r="J81" s="131">
        <v>0.5</v>
      </c>
      <c r="K81" s="49">
        <v>0</v>
      </c>
    </row>
    <row r="82" spans="2:11" ht="14.4" x14ac:dyDescent="0.35">
      <c r="B82" s="41" t="s">
        <v>61</v>
      </c>
      <c r="J82" s="131">
        <v>0.5</v>
      </c>
      <c r="K82" s="49">
        <v>0</v>
      </c>
    </row>
    <row r="83" spans="2:11" ht="14.4" x14ac:dyDescent="0.35">
      <c r="B83" s="38" t="s">
        <v>90</v>
      </c>
      <c r="C83" s="47"/>
      <c r="D83" s="47"/>
      <c r="E83" s="47"/>
      <c r="F83" s="47"/>
      <c r="G83" s="47"/>
      <c r="H83" s="47"/>
      <c r="I83" s="47"/>
      <c r="J83" s="131">
        <v>0.5</v>
      </c>
      <c r="K83" s="49">
        <v>0</v>
      </c>
    </row>
    <row r="84" spans="2:11" ht="14.4" x14ac:dyDescent="0.35">
      <c r="B84" s="41" t="s">
        <v>63</v>
      </c>
      <c r="J84" s="131">
        <v>0.25</v>
      </c>
      <c r="K84" s="49">
        <v>0</v>
      </c>
    </row>
    <row r="85" spans="2:11" ht="14.4" x14ac:dyDescent="0.35">
      <c r="C85" s="145"/>
      <c r="K85" s="50"/>
    </row>
    <row r="86" spans="2:11" ht="14.4" x14ac:dyDescent="0.35">
      <c r="B86" s="54" t="s">
        <v>91</v>
      </c>
      <c r="C86" s="183">
        <f>(250+F51)+(F51*(((E55+E56+E57)+(K59+K60+K61+K62+K63+K64+K65+K66+K67+K68+K69+K70+K71+K72+K73+K74+K75+K76+K77))-(K81+K82+K83+K84)))</f>
        <v>456.25</v>
      </c>
      <c r="D86" s="149" t="s">
        <v>334</v>
      </c>
      <c r="E86" s="54"/>
      <c r="F86" s="53"/>
      <c r="G86" s="53"/>
      <c r="H86" s="53"/>
      <c r="K86" s="50"/>
    </row>
    <row r="87" spans="2:11" ht="14.4" x14ac:dyDescent="0.35">
      <c r="B87" s="54" t="s">
        <v>92</v>
      </c>
      <c r="C87" s="183">
        <v>250</v>
      </c>
      <c r="D87" s="149" t="s">
        <v>334</v>
      </c>
      <c r="E87" s="54"/>
      <c r="F87" s="53"/>
      <c r="G87" s="53"/>
      <c r="H87" s="53"/>
      <c r="K87" s="50"/>
    </row>
    <row r="88" spans="2:11" ht="14.4" x14ac:dyDescent="0.35">
      <c r="C88" s="184"/>
      <c r="D88" s="53"/>
      <c r="E88" s="54"/>
      <c r="F88" s="53"/>
      <c r="G88" s="53"/>
      <c r="H88" s="53"/>
      <c r="K88" s="50"/>
    </row>
    <row r="89" spans="2:11" ht="13.8" x14ac:dyDescent="0.3">
      <c r="B89" s="51" t="s">
        <v>69</v>
      </c>
      <c r="C89" s="178">
        <f>IF(C86&lt;C87,C87,C86)</f>
        <v>456.25</v>
      </c>
      <c r="D89" s="162" t="s">
        <v>334</v>
      </c>
      <c r="E89" s="54"/>
      <c r="F89" s="53"/>
      <c r="G89" s="53"/>
      <c r="H89" s="53"/>
      <c r="I89" s="53"/>
      <c r="J89" s="53"/>
      <c r="K89" s="53"/>
    </row>
    <row r="90" spans="2:11" ht="13.8" x14ac:dyDescent="0.3">
      <c r="B90" s="53"/>
      <c r="C90" s="179"/>
      <c r="D90" s="53"/>
      <c r="E90" s="53"/>
      <c r="F90" s="53"/>
      <c r="G90" s="53"/>
      <c r="H90" s="53"/>
      <c r="I90" s="53"/>
      <c r="J90" s="53"/>
      <c r="K90" s="53"/>
    </row>
    <row r="91" spans="2:11" ht="13.8" x14ac:dyDescent="0.3">
      <c r="B91" s="55" t="s">
        <v>70</v>
      </c>
      <c r="C91" s="180" t="s">
        <v>71</v>
      </c>
      <c r="D91" s="55"/>
      <c r="E91" s="56">
        <v>0</v>
      </c>
      <c r="F91" s="41"/>
      <c r="G91" s="53"/>
      <c r="H91" s="53"/>
      <c r="I91" s="53"/>
      <c r="J91" s="53"/>
      <c r="K91" s="53"/>
    </row>
    <row r="92" spans="2:11" ht="13.8" x14ac:dyDescent="0.3">
      <c r="B92" s="37"/>
      <c r="C92" s="181"/>
      <c r="D92" s="41"/>
      <c r="E92" s="58"/>
      <c r="F92" s="59"/>
      <c r="G92" s="53"/>
      <c r="H92" s="53"/>
      <c r="I92" s="53"/>
      <c r="J92" s="53"/>
      <c r="K92" s="53"/>
    </row>
    <row r="93" spans="2:11" ht="13.8" x14ac:dyDescent="0.3">
      <c r="B93" s="60" t="s">
        <v>72</v>
      </c>
      <c r="C93" s="182">
        <f>C89*E91</f>
        <v>0</v>
      </c>
      <c r="D93" s="162" t="s">
        <v>334</v>
      </c>
      <c r="E93" s="58"/>
      <c r="F93" s="59"/>
      <c r="G93" s="53"/>
      <c r="H93" s="53"/>
      <c r="I93" s="53"/>
      <c r="J93" s="53"/>
      <c r="K93" s="53"/>
    </row>
    <row r="94" spans="2:11" ht="13.8" x14ac:dyDescent="0.3">
      <c r="B94" s="37"/>
      <c r="C94" s="181"/>
      <c r="D94" s="41"/>
      <c r="E94" s="58"/>
      <c r="F94" s="59"/>
      <c r="G94" s="53"/>
      <c r="H94" s="53"/>
      <c r="I94" s="53"/>
      <c r="J94" s="53"/>
      <c r="K94" s="53"/>
    </row>
    <row r="95" spans="2:11" ht="13.8" x14ac:dyDescent="0.3">
      <c r="B95" s="55" t="s">
        <v>97</v>
      </c>
      <c r="C95" s="180" t="s">
        <v>71</v>
      </c>
      <c r="D95" s="55"/>
      <c r="E95" s="56">
        <v>0</v>
      </c>
      <c r="F95" s="41"/>
      <c r="G95" s="53"/>
      <c r="H95" s="53"/>
      <c r="I95" s="53"/>
      <c r="J95" s="53"/>
      <c r="K95" s="53"/>
    </row>
    <row r="96" spans="2:11" ht="13.8" x14ac:dyDescent="0.3">
      <c r="B96" s="37"/>
      <c r="C96" s="181"/>
      <c r="D96" s="41"/>
      <c r="E96" s="58"/>
      <c r="F96" s="59"/>
      <c r="G96" s="53"/>
      <c r="H96" s="53"/>
    </row>
    <row r="97" spans="2:8" ht="13.8" x14ac:dyDescent="0.3">
      <c r="B97" s="60" t="s">
        <v>94</v>
      </c>
      <c r="C97" s="182">
        <f>IF((C89*E91)&gt;0,(C93*E95),IF((C89*E91)=0,(C89*E95)))</f>
        <v>0</v>
      </c>
      <c r="D97" s="162" t="s">
        <v>334</v>
      </c>
      <c r="E97" s="58"/>
      <c r="F97" s="59"/>
      <c r="G97" s="53"/>
      <c r="H97" s="53"/>
    </row>
    <row r="98" spans="2:8" ht="14.4" thickBot="1" x14ac:dyDescent="0.35">
      <c r="B98" s="37"/>
      <c r="C98" s="147"/>
      <c r="D98" s="41"/>
      <c r="E98" s="58"/>
      <c r="F98" s="59"/>
      <c r="G98" s="53"/>
      <c r="H98" s="53"/>
    </row>
    <row r="99" spans="2:8" ht="13.8" thickBot="1" x14ac:dyDescent="0.3">
      <c r="B99" s="71" t="s">
        <v>74</v>
      </c>
      <c r="C99" s="62"/>
      <c r="D99" s="62"/>
      <c r="E99" s="63"/>
      <c r="F99" s="72" t="s">
        <v>75</v>
      </c>
      <c r="G99" s="2"/>
      <c r="H99" s="3"/>
    </row>
  </sheetData>
  <mergeCells count="15">
    <mergeCell ref="B25:K26"/>
    <mergeCell ref="B27:K28"/>
    <mergeCell ref="B29:K31"/>
    <mergeCell ref="B32:K33"/>
    <mergeCell ref="B2:E2"/>
    <mergeCell ref="B13:K14"/>
    <mergeCell ref="B15:K16"/>
    <mergeCell ref="B17:K17"/>
    <mergeCell ref="B18:K18"/>
    <mergeCell ref="B21:K22"/>
    <mergeCell ref="B23:K24"/>
    <mergeCell ref="B6:K7"/>
    <mergeCell ref="B8:K8"/>
    <mergeCell ref="B9:K10"/>
    <mergeCell ref="B11:K1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60" orientation="portrait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6"/>
  <dimension ref="B2:L111"/>
  <sheetViews>
    <sheetView topLeftCell="A90" workbookViewId="0">
      <selection activeCell="C98" sqref="C98:C109"/>
    </sheetView>
  </sheetViews>
  <sheetFormatPr defaultRowHeight="13.2" x14ac:dyDescent="0.25"/>
  <cols>
    <col min="2" max="2" width="26.33203125" customWidth="1"/>
    <col min="3" max="3" width="16" customWidth="1"/>
    <col min="6" max="6" width="13.5546875" customWidth="1"/>
    <col min="7" max="7" width="10.109375" bestFit="1" customWidth="1"/>
    <col min="8" max="8" width="11.5546875" customWidth="1"/>
  </cols>
  <sheetData>
    <row r="2" spans="2:8" ht="13.8" thickBot="1" x14ac:dyDescent="0.3"/>
    <row r="3" spans="2:8" ht="13.8" thickBot="1" x14ac:dyDescent="0.3">
      <c r="B3" s="1" t="s">
        <v>220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384</v>
      </c>
      <c r="C5" s="7"/>
      <c r="D5" s="7"/>
      <c r="E5" s="7"/>
      <c r="F5" s="7"/>
      <c r="G5" s="7"/>
      <c r="H5" s="67"/>
    </row>
    <row r="6" spans="2:8" x14ac:dyDescent="0.25">
      <c r="B6" s="68" t="s">
        <v>144</v>
      </c>
      <c r="C6" s="10"/>
      <c r="D6" s="10"/>
      <c r="E6" s="10"/>
      <c r="F6" s="10"/>
      <c r="G6" s="10"/>
      <c r="H6" s="69"/>
    </row>
    <row r="7" spans="2:8" x14ac:dyDescent="0.25">
      <c r="B7" s="76" t="s">
        <v>162</v>
      </c>
      <c r="C7" s="10"/>
      <c r="D7" s="10"/>
      <c r="E7" s="10"/>
      <c r="F7" s="10"/>
      <c r="G7" s="10"/>
      <c r="H7" s="69"/>
    </row>
    <row r="8" spans="2:8" x14ac:dyDescent="0.25">
      <c r="B8" s="76" t="s">
        <v>163</v>
      </c>
      <c r="C8" s="10"/>
      <c r="D8" s="10"/>
      <c r="E8" s="10"/>
      <c r="F8" s="10"/>
      <c r="G8" s="10"/>
      <c r="H8" s="69"/>
    </row>
    <row r="9" spans="2:8" x14ac:dyDescent="0.25">
      <c r="B9" s="77" t="s">
        <v>164</v>
      </c>
      <c r="C9" s="10"/>
      <c r="D9" s="10"/>
      <c r="E9" s="10"/>
      <c r="F9" s="10"/>
      <c r="G9" s="10"/>
      <c r="H9" s="69"/>
    </row>
    <row r="10" spans="2:8" x14ac:dyDescent="0.25">
      <c r="B10" s="68" t="s">
        <v>165</v>
      </c>
      <c r="C10" s="10"/>
      <c r="D10" s="10"/>
      <c r="E10" s="10"/>
      <c r="F10" s="10"/>
      <c r="G10" s="10"/>
      <c r="H10" s="69"/>
    </row>
    <row r="11" spans="2:8" x14ac:dyDescent="0.25">
      <c r="B11" s="68" t="s">
        <v>166</v>
      </c>
      <c r="C11" s="10"/>
      <c r="D11" s="10"/>
      <c r="E11" s="10"/>
      <c r="F11" s="10"/>
      <c r="G11" s="10"/>
      <c r="H11" s="69"/>
    </row>
    <row r="12" spans="2:8" x14ac:dyDescent="0.25">
      <c r="B12" s="68" t="s">
        <v>167</v>
      </c>
      <c r="C12" s="10"/>
      <c r="D12" s="10"/>
      <c r="E12" s="10"/>
      <c r="F12" s="10"/>
      <c r="G12" s="10"/>
      <c r="H12" s="69"/>
    </row>
    <row r="13" spans="2:8" x14ac:dyDescent="0.25">
      <c r="B13" s="68" t="s">
        <v>168</v>
      </c>
      <c r="C13" s="10"/>
      <c r="D13" s="10"/>
      <c r="E13" s="10"/>
      <c r="F13" s="10"/>
      <c r="G13" s="10"/>
      <c r="H13" s="69"/>
    </row>
    <row r="14" spans="2:8" x14ac:dyDescent="0.25">
      <c r="B14" s="68" t="s">
        <v>169</v>
      </c>
      <c r="C14" s="10"/>
      <c r="D14" s="10"/>
      <c r="E14" s="10"/>
      <c r="F14" s="10"/>
      <c r="G14" s="10"/>
      <c r="H14" s="69"/>
    </row>
    <row r="15" spans="2:8" x14ac:dyDescent="0.25">
      <c r="B15" s="68" t="s">
        <v>170</v>
      </c>
      <c r="C15" s="10"/>
      <c r="D15" s="10"/>
      <c r="E15" s="10"/>
      <c r="F15" s="10"/>
      <c r="G15" s="10"/>
      <c r="H15" s="69"/>
    </row>
    <row r="16" spans="2:8" x14ac:dyDescent="0.25">
      <c r="B16" s="68" t="s">
        <v>171</v>
      </c>
      <c r="C16" s="10"/>
      <c r="D16" s="10"/>
      <c r="E16" s="10"/>
      <c r="F16" s="10"/>
      <c r="G16" s="10"/>
      <c r="H16" s="69"/>
    </row>
    <row r="17" spans="2:8" x14ac:dyDescent="0.25">
      <c r="B17" s="68" t="s">
        <v>172</v>
      </c>
      <c r="C17" s="10"/>
      <c r="D17" s="10"/>
      <c r="E17" s="10"/>
      <c r="F17" s="10"/>
      <c r="G17" s="10"/>
      <c r="H17" s="69"/>
    </row>
    <row r="18" spans="2:8" x14ac:dyDescent="0.25">
      <c r="B18" s="68" t="s">
        <v>173</v>
      </c>
      <c r="C18" s="10"/>
      <c r="D18" s="10"/>
      <c r="E18" s="10"/>
      <c r="F18" s="10"/>
      <c r="G18" s="10"/>
      <c r="H18" s="69"/>
    </row>
    <row r="19" spans="2:8" x14ac:dyDescent="0.25">
      <c r="B19" s="68" t="s">
        <v>174</v>
      </c>
      <c r="C19" s="10"/>
      <c r="D19" s="10"/>
      <c r="E19" s="10"/>
      <c r="F19" s="10"/>
      <c r="G19" s="10"/>
      <c r="H19" s="69"/>
    </row>
    <row r="20" spans="2:8" x14ac:dyDescent="0.25">
      <c r="B20" s="68" t="s">
        <v>175</v>
      </c>
      <c r="C20" s="10"/>
      <c r="D20" s="10"/>
      <c r="E20" s="10"/>
      <c r="F20" s="10"/>
      <c r="G20" s="10"/>
      <c r="H20" s="69"/>
    </row>
    <row r="21" spans="2:8" x14ac:dyDescent="0.25">
      <c r="B21" s="68" t="s">
        <v>176</v>
      </c>
      <c r="C21" s="10"/>
      <c r="D21" s="10"/>
      <c r="E21" s="10"/>
      <c r="F21" s="10"/>
      <c r="G21" s="10"/>
      <c r="H21" s="69"/>
    </row>
    <row r="22" spans="2:8" x14ac:dyDescent="0.25">
      <c r="B22" s="68" t="s">
        <v>177</v>
      </c>
      <c r="C22" s="10"/>
      <c r="D22" s="10"/>
      <c r="E22" s="10"/>
      <c r="F22" s="10"/>
      <c r="G22" s="10"/>
      <c r="H22" s="69"/>
    </row>
    <row r="23" spans="2:8" x14ac:dyDescent="0.25">
      <c r="B23" s="68" t="s">
        <v>152</v>
      </c>
      <c r="C23" s="10"/>
      <c r="D23" s="10"/>
      <c r="E23" s="10"/>
      <c r="F23" s="10"/>
      <c r="G23" s="10"/>
      <c r="H23" s="69"/>
    </row>
    <row r="24" spans="2:8" x14ac:dyDescent="0.25">
      <c r="B24" s="68" t="s">
        <v>153</v>
      </c>
      <c r="C24" s="10"/>
      <c r="D24" s="10"/>
      <c r="E24" s="10"/>
      <c r="F24" s="10"/>
      <c r="G24" s="10"/>
      <c r="H24" s="69"/>
    </row>
    <row r="25" spans="2:8" x14ac:dyDescent="0.25">
      <c r="B25" s="68" t="s">
        <v>178</v>
      </c>
      <c r="C25" s="10"/>
      <c r="D25" s="10"/>
      <c r="E25" s="10"/>
      <c r="F25" s="10"/>
      <c r="G25" s="10"/>
      <c r="H25" s="69"/>
    </row>
    <row r="26" spans="2:8" x14ac:dyDescent="0.25">
      <c r="B26" s="68" t="s">
        <v>179</v>
      </c>
      <c r="C26" s="10"/>
      <c r="D26" s="10"/>
      <c r="E26" s="10"/>
      <c r="F26" s="10"/>
      <c r="G26" s="10"/>
      <c r="H26" s="69"/>
    </row>
    <row r="27" spans="2:8" x14ac:dyDescent="0.25">
      <c r="B27" s="68" t="s">
        <v>180</v>
      </c>
      <c r="C27" s="10"/>
      <c r="D27" s="10"/>
      <c r="E27" s="10"/>
      <c r="F27" s="10"/>
      <c r="G27" s="10"/>
      <c r="H27" s="69"/>
    </row>
    <row r="28" spans="2:8" x14ac:dyDescent="0.25">
      <c r="B28" s="68" t="s">
        <v>181</v>
      </c>
      <c r="C28" s="10"/>
      <c r="D28" s="10"/>
      <c r="E28" s="10"/>
      <c r="F28" s="10"/>
      <c r="G28" s="10"/>
      <c r="H28" s="69"/>
    </row>
    <row r="29" spans="2:8" x14ac:dyDescent="0.25">
      <c r="B29" s="68" t="s">
        <v>182</v>
      </c>
      <c r="C29" s="10"/>
      <c r="D29" s="10"/>
      <c r="E29" s="10"/>
      <c r="F29" s="10"/>
      <c r="G29" s="10"/>
      <c r="H29" s="69"/>
    </row>
    <row r="30" spans="2:8" x14ac:dyDescent="0.25">
      <c r="B30" s="68" t="s">
        <v>183</v>
      </c>
      <c r="C30" s="10"/>
      <c r="D30" s="10"/>
      <c r="E30" s="10"/>
      <c r="F30" s="10"/>
      <c r="G30" s="10"/>
      <c r="H30" s="69"/>
    </row>
    <row r="31" spans="2:8" x14ac:dyDescent="0.25">
      <c r="B31" s="68" t="s">
        <v>184</v>
      </c>
      <c r="C31" s="10"/>
      <c r="D31" s="10"/>
      <c r="E31" s="10"/>
      <c r="F31" s="10"/>
      <c r="G31" s="10"/>
      <c r="H31" s="69"/>
    </row>
    <row r="32" spans="2:8" x14ac:dyDescent="0.25">
      <c r="B32" s="68" t="s">
        <v>185</v>
      </c>
      <c r="C32" s="10"/>
      <c r="D32" s="10"/>
      <c r="E32" s="10"/>
      <c r="F32" s="10"/>
      <c r="G32" s="10"/>
      <c r="H32" s="69"/>
    </row>
    <row r="33" spans="2:8" x14ac:dyDescent="0.25">
      <c r="B33" s="68" t="s">
        <v>186</v>
      </c>
      <c r="C33" s="10"/>
      <c r="D33" s="10"/>
      <c r="E33" s="10"/>
      <c r="F33" s="10"/>
      <c r="G33" s="10"/>
      <c r="H33" s="69"/>
    </row>
    <row r="34" spans="2:8" x14ac:dyDescent="0.25">
      <c r="B34" s="68" t="s">
        <v>187</v>
      </c>
      <c r="C34" s="10"/>
      <c r="D34" s="10"/>
      <c r="E34" s="10"/>
      <c r="F34" s="10"/>
      <c r="G34" s="10"/>
      <c r="H34" s="69"/>
    </row>
    <row r="35" spans="2:8" x14ac:dyDescent="0.25">
      <c r="B35" s="68" t="s">
        <v>188</v>
      </c>
      <c r="C35" s="10"/>
      <c r="D35" s="10"/>
      <c r="E35" s="10"/>
      <c r="F35" s="10"/>
      <c r="G35" s="10"/>
      <c r="H35" s="69"/>
    </row>
    <row r="36" spans="2:8" x14ac:dyDescent="0.25">
      <c r="B36" s="68" t="s">
        <v>189</v>
      </c>
      <c r="C36" s="10"/>
      <c r="D36" s="10"/>
      <c r="E36" s="10"/>
      <c r="F36" s="10"/>
      <c r="G36" s="10"/>
      <c r="H36" s="69"/>
    </row>
    <row r="37" spans="2:8" x14ac:dyDescent="0.25">
      <c r="B37" s="68" t="s">
        <v>190</v>
      </c>
      <c r="C37" s="10"/>
      <c r="D37" s="10"/>
      <c r="E37" s="10"/>
      <c r="F37" s="10"/>
      <c r="G37" s="10"/>
      <c r="H37" s="69"/>
    </row>
    <row r="38" spans="2:8" x14ac:dyDescent="0.25">
      <c r="B38" s="68" t="s">
        <v>191</v>
      </c>
      <c r="C38" s="10"/>
      <c r="D38" s="10"/>
      <c r="E38" s="10"/>
      <c r="F38" s="10"/>
      <c r="G38" s="10"/>
      <c r="H38" s="69"/>
    </row>
    <row r="39" spans="2:8" x14ac:dyDescent="0.25">
      <c r="B39" s="68" t="s">
        <v>192</v>
      </c>
      <c r="C39" s="10"/>
      <c r="D39" s="10"/>
      <c r="E39" s="10"/>
      <c r="F39" s="10"/>
      <c r="G39" s="10"/>
      <c r="H39" s="69"/>
    </row>
    <row r="40" spans="2:8" x14ac:dyDescent="0.25">
      <c r="B40" s="68" t="s">
        <v>193</v>
      </c>
      <c r="C40" s="10"/>
      <c r="D40" s="10"/>
      <c r="E40" s="10"/>
      <c r="F40" s="10"/>
      <c r="G40" s="10"/>
      <c r="H40" s="69"/>
    </row>
    <row r="41" spans="2:8" x14ac:dyDescent="0.25">
      <c r="B41" s="68" t="s">
        <v>194</v>
      </c>
      <c r="C41" s="10"/>
      <c r="D41" s="10"/>
      <c r="E41" s="10"/>
      <c r="F41" s="10"/>
      <c r="G41" s="10"/>
      <c r="H41" s="69"/>
    </row>
    <row r="42" spans="2:8" x14ac:dyDescent="0.25">
      <c r="B42" s="68" t="s">
        <v>195</v>
      </c>
      <c r="C42" s="10"/>
      <c r="D42" s="10"/>
      <c r="E42" s="10"/>
      <c r="F42" s="10"/>
      <c r="G42" s="10"/>
      <c r="H42" s="69"/>
    </row>
    <row r="43" spans="2:8" x14ac:dyDescent="0.25">
      <c r="B43" s="68" t="s">
        <v>196</v>
      </c>
      <c r="C43" s="10"/>
      <c r="D43" s="10"/>
      <c r="E43" s="10"/>
      <c r="F43" s="10"/>
      <c r="G43" s="10"/>
      <c r="H43" s="69"/>
    </row>
    <row r="44" spans="2:8" x14ac:dyDescent="0.25">
      <c r="B44" s="68" t="s">
        <v>197</v>
      </c>
      <c r="C44" s="10"/>
      <c r="D44" s="10"/>
      <c r="E44" s="10"/>
      <c r="F44" s="10"/>
      <c r="G44" s="10"/>
      <c r="H44" s="69"/>
    </row>
    <row r="45" spans="2:8" x14ac:dyDescent="0.25">
      <c r="B45" s="70" t="s">
        <v>198</v>
      </c>
      <c r="C45" s="10"/>
      <c r="D45" s="10"/>
      <c r="E45" s="10"/>
      <c r="F45" s="10"/>
      <c r="G45" s="10"/>
      <c r="H45" s="69"/>
    </row>
    <row r="46" spans="2:8" ht="13.8" thickBot="1" x14ac:dyDescent="0.3">
      <c r="B46" s="13" t="s">
        <v>199</v>
      </c>
      <c r="C46" s="14"/>
      <c r="D46" s="14"/>
      <c r="E46" s="14"/>
      <c r="F46" s="14"/>
      <c r="G46" s="14"/>
      <c r="H46" s="65"/>
    </row>
    <row r="48" spans="2:8" x14ac:dyDescent="0.25">
      <c r="B48" s="5"/>
      <c r="C48" s="6"/>
      <c r="D48" s="6"/>
      <c r="E48" s="6"/>
      <c r="F48" s="6"/>
      <c r="G48" s="6"/>
      <c r="H48" s="6"/>
    </row>
    <row r="49" spans="2:10" x14ac:dyDescent="0.25">
      <c r="B49" s="15" t="s">
        <v>13</v>
      </c>
      <c r="C49" s="16" t="s">
        <v>14</v>
      </c>
      <c r="D49" s="17" t="s">
        <v>15</v>
      </c>
      <c r="E49" s="17" t="s">
        <v>16</v>
      </c>
      <c r="F49" s="17" t="s">
        <v>17</v>
      </c>
      <c r="G49" s="17" t="s">
        <v>18</v>
      </c>
      <c r="H49" s="17" t="s">
        <v>19</v>
      </c>
    </row>
    <row r="50" spans="2:10" x14ac:dyDescent="0.25">
      <c r="B50" s="16" t="s">
        <v>20</v>
      </c>
      <c r="C50" s="18"/>
      <c r="D50" s="18">
        <v>1</v>
      </c>
      <c r="E50" s="18">
        <f>D50+0.75</f>
        <v>1.75</v>
      </c>
      <c r="F50" s="18">
        <f>E50+0.75</f>
        <v>2.5</v>
      </c>
      <c r="G50" s="18">
        <f>F50+0.75</f>
        <v>3.25</v>
      </c>
      <c r="H50" s="18">
        <f>G50+0.75</f>
        <v>4</v>
      </c>
    </row>
    <row r="51" spans="2:10" x14ac:dyDescent="0.25">
      <c r="B51" s="17" t="s">
        <v>21</v>
      </c>
      <c r="C51" s="18">
        <v>1</v>
      </c>
      <c r="D51" s="19">
        <f>(D50*C51)</f>
        <v>1</v>
      </c>
      <c r="E51" s="19">
        <f>(E50*C51)</f>
        <v>1.75</v>
      </c>
      <c r="F51" s="19">
        <f>(F50*C51)</f>
        <v>2.5</v>
      </c>
      <c r="G51" s="19">
        <f>(G50*C51)</f>
        <v>3.25</v>
      </c>
      <c r="H51" s="19">
        <f>(H50*C51)</f>
        <v>4</v>
      </c>
    </row>
    <row r="52" spans="2:10" x14ac:dyDescent="0.25">
      <c r="B52" s="17" t="s">
        <v>22</v>
      </c>
      <c r="C52" s="18">
        <v>2</v>
      </c>
      <c r="D52" s="19">
        <f>(D50*C52)</f>
        <v>2</v>
      </c>
      <c r="E52" s="19">
        <v>3</v>
      </c>
      <c r="F52" s="19">
        <f>(F50*C52)</f>
        <v>5</v>
      </c>
      <c r="G52" s="19">
        <f>(G50*C52)</f>
        <v>6.5</v>
      </c>
      <c r="H52" s="19">
        <f>(H50*C52)</f>
        <v>8</v>
      </c>
    </row>
    <row r="53" spans="2:10" x14ac:dyDescent="0.25">
      <c r="B53" s="17" t="s">
        <v>23</v>
      </c>
      <c r="C53" s="18">
        <v>3</v>
      </c>
      <c r="D53" s="19">
        <f>(D50*C53)</f>
        <v>3</v>
      </c>
      <c r="E53" s="19">
        <f>(E50*C53)</f>
        <v>5.25</v>
      </c>
      <c r="F53" s="19">
        <f>(F50*C53)</f>
        <v>7.5</v>
      </c>
      <c r="G53" s="19">
        <f>(G50*C53)</f>
        <v>9.75</v>
      </c>
      <c r="H53" s="19">
        <f>(H50*C53)</f>
        <v>12</v>
      </c>
    </row>
    <row r="55" spans="2:10" x14ac:dyDescent="0.25">
      <c r="B55" s="20" t="s">
        <v>142</v>
      </c>
      <c r="C55" s="21"/>
    </row>
    <row r="57" spans="2:10" ht="13.8" x14ac:dyDescent="0.3">
      <c r="B57" s="22" t="s">
        <v>29</v>
      </c>
      <c r="C57" s="23" t="s">
        <v>14</v>
      </c>
      <c r="D57" s="24" t="s">
        <v>15</v>
      </c>
      <c r="E57" s="24" t="s">
        <v>16</v>
      </c>
      <c r="F57" s="24" t="s">
        <v>17</v>
      </c>
      <c r="G57" s="24" t="s">
        <v>18</v>
      </c>
      <c r="H57" s="24" t="s">
        <v>19</v>
      </c>
      <c r="I57" s="25"/>
      <c r="J57" s="25"/>
    </row>
    <row r="58" spans="2:10" ht="13.8" x14ac:dyDescent="0.3">
      <c r="B58" s="26" t="s">
        <v>20</v>
      </c>
      <c r="C58" s="27"/>
      <c r="D58" s="27"/>
      <c r="E58" s="27"/>
      <c r="F58" s="27"/>
      <c r="G58" s="27"/>
      <c r="H58" s="27"/>
      <c r="I58" s="25"/>
      <c r="J58" s="25"/>
    </row>
    <row r="59" spans="2:10" ht="13.8" x14ac:dyDescent="0.3">
      <c r="B59" s="28" t="s">
        <v>21</v>
      </c>
      <c r="C59" s="27"/>
      <c r="D59" s="132">
        <v>608.97</v>
      </c>
      <c r="E59" s="132">
        <f>D59*E51</f>
        <v>1065.6975</v>
      </c>
      <c r="F59" s="132">
        <f>D59*F51</f>
        <v>1522.4250000000002</v>
      </c>
      <c r="G59" s="132">
        <f>D59*G51</f>
        <v>1979.1525000000001</v>
      </c>
      <c r="H59" s="132">
        <f>D59*H51</f>
        <v>2435.88</v>
      </c>
      <c r="I59" s="25"/>
      <c r="J59" s="25"/>
    </row>
    <row r="60" spans="2:10" ht="13.8" x14ac:dyDescent="0.3">
      <c r="B60" s="28" t="s">
        <v>22</v>
      </c>
      <c r="C60" s="27"/>
      <c r="D60" s="132">
        <f>D59*D52</f>
        <v>1217.94</v>
      </c>
      <c r="E60" s="132">
        <f>D59*E52</f>
        <v>1826.91</v>
      </c>
      <c r="F60" s="132">
        <f>D59*F52</f>
        <v>3044.8500000000004</v>
      </c>
      <c r="G60" s="132">
        <f>D59*G52</f>
        <v>3958.3050000000003</v>
      </c>
      <c r="H60" s="132">
        <f>D59*H52</f>
        <v>4871.76</v>
      </c>
      <c r="I60" s="25"/>
      <c r="J60" s="25"/>
    </row>
    <row r="61" spans="2:10" ht="13.8" x14ac:dyDescent="0.3">
      <c r="B61" s="28" t="s">
        <v>23</v>
      </c>
      <c r="C61" s="27"/>
      <c r="D61" s="132">
        <f>D59*D53</f>
        <v>1826.91</v>
      </c>
      <c r="E61" s="132">
        <f>D59*E53</f>
        <v>3197.0925000000002</v>
      </c>
      <c r="F61" s="132">
        <f>D59*F53</f>
        <v>4567.2750000000005</v>
      </c>
      <c r="G61" s="132">
        <f>D59*G53</f>
        <v>5937.4575000000004</v>
      </c>
      <c r="H61" s="132">
        <f>D59*H53</f>
        <v>7307.64</v>
      </c>
      <c r="I61" s="25"/>
      <c r="J61" s="25"/>
    </row>
    <row r="62" spans="2:10" ht="14.4" thickBot="1" x14ac:dyDescent="0.35">
      <c r="B62" s="25"/>
      <c r="C62" s="25"/>
      <c r="D62" s="25"/>
      <c r="E62" s="25"/>
      <c r="F62" s="25"/>
      <c r="G62" s="25"/>
      <c r="H62" s="25"/>
      <c r="I62" s="25"/>
      <c r="J62" s="25"/>
    </row>
    <row r="63" spans="2:10" ht="14.4" thickBot="1" x14ac:dyDescent="0.3">
      <c r="B63" s="64" t="s">
        <v>30</v>
      </c>
      <c r="C63" s="29"/>
      <c r="D63" s="30"/>
      <c r="E63" s="29"/>
      <c r="F63" s="143">
        <v>12307.69</v>
      </c>
      <c r="G63" s="152" t="s">
        <v>334</v>
      </c>
      <c r="H63" s="32"/>
      <c r="I63" s="73" t="s">
        <v>31</v>
      </c>
      <c r="J63" s="32"/>
    </row>
    <row r="64" spans="2:10" ht="15.6" x14ac:dyDescent="0.25">
      <c r="B64" s="34"/>
      <c r="C64" s="32"/>
      <c r="D64" s="35"/>
      <c r="E64" s="32"/>
      <c r="F64" s="33"/>
      <c r="G64" s="32"/>
      <c r="H64" s="32"/>
      <c r="I64" s="32"/>
      <c r="J64" s="32"/>
    </row>
    <row r="65" spans="2:11" ht="13.8" x14ac:dyDescent="0.25">
      <c r="B65" s="36" t="s">
        <v>34</v>
      </c>
      <c r="C65" s="32"/>
      <c r="D65" s="35"/>
      <c r="E65" s="32"/>
      <c r="F65" s="33"/>
      <c r="G65" s="32"/>
      <c r="H65" s="32"/>
      <c r="I65" s="32"/>
      <c r="J65" s="32"/>
    </row>
    <row r="66" spans="2:11" ht="15.6" x14ac:dyDescent="0.25">
      <c r="B66" s="34"/>
      <c r="C66" s="32"/>
      <c r="D66" s="35"/>
      <c r="E66" s="32"/>
      <c r="F66" s="40" t="s">
        <v>37</v>
      </c>
      <c r="G66" s="32"/>
      <c r="H66" s="32"/>
      <c r="I66" s="37"/>
      <c r="J66" s="32"/>
    </row>
    <row r="67" spans="2:11" x14ac:dyDescent="0.25">
      <c r="B67" s="38" t="s">
        <v>35</v>
      </c>
      <c r="C67" s="38"/>
      <c r="D67" s="38" t="s">
        <v>36</v>
      </c>
      <c r="E67" s="39">
        <v>0</v>
      </c>
      <c r="F67" s="42" t="s">
        <v>21</v>
      </c>
    </row>
    <row r="68" spans="2:11" x14ac:dyDescent="0.25">
      <c r="B68" s="41" t="s">
        <v>76</v>
      </c>
      <c r="C68" s="41"/>
      <c r="D68" s="41" t="s">
        <v>36</v>
      </c>
      <c r="E68" s="39">
        <v>0</v>
      </c>
      <c r="F68" s="42" t="s">
        <v>17</v>
      </c>
    </row>
    <row r="69" spans="2:11" x14ac:dyDescent="0.25">
      <c r="B69" s="38" t="s">
        <v>40</v>
      </c>
      <c r="C69" s="38"/>
      <c r="D69" s="38" t="s">
        <v>36</v>
      </c>
      <c r="E69" s="39">
        <v>0</v>
      </c>
      <c r="F69" s="42" t="s">
        <v>23</v>
      </c>
    </row>
    <row r="71" spans="2:11" x14ac:dyDescent="0.25">
      <c r="B71" s="38" t="s">
        <v>77</v>
      </c>
      <c r="C71" s="44"/>
      <c r="D71" s="38"/>
      <c r="E71" s="38"/>
      <c r="F71" s="38"/>
      <c r="G71" s="38"/>
      <c r="H71" s="38"/>
      <c r="I71" s="38"/>
      <c r="J71" s="45">
        <v>3</v>
      </c>
      <c r="K71" s="39">
        <v>0</v>
      </c>
    </row>
    <row r="72" spans="2:11" x14ac:dyDescent="0.25">
      <c r="B72" s="41" t="s">
        <v>78</v>
      </c>
      <c r="C72" s="46"/>
      <c r="D72" s="41"/>
      <c r="E72" s="41"/>
      <c r="F72" s="41"/>
      <c r="G72" s="41"/>
      <c r="H72" s="41"/>
      <c r="I72" s="41"/>
      <c r="J72" s="45">
        <v>2</v>
      </c>
      <c r="K72" s="39">
        <v>0</v>
      </c>
    </row>
    <row r="73" spans="2:11" x14ac:dyDescent="0.25">
      <c r="B73" s="38" t="s">
        <v>79</v>
      </c>
      <c r="C73" s="44"/>
      <c r="D73" s="38"/>
      <c r="E73" s="38"/>
      <c r="F73" s="38"/>
      <c r="G73" s="38"/>
      <c r="H73" s="38"/>
      <c r="I73" s="38"/>
      <c r="J73" s="45">
        <v>2</v>
      </c>
      <c r="K73" s="39">
        <v>0</v>
      </c>
    </row>
    <row r="74" spans="2:11" x14ac:dyDescent="0.25">
      <c r="B74" s="41" t="s">
        <v>80</v>
      </c>
      <c r="C74" s="46"/>
      <c r="D74" s="41"/>
      <c r="E74" s="41"/>
      <c r="F74" s="41"/>
      <c r="G74" s="41"/>
      <c r="H74" s="41"/>
      <c r="I74" s="41"/>
      <c r="J74" s="45">
        <v>3</v>
      </c>
      <c r="K74" s="39">
        <v>0</v>
      </c>
    </row>
    <row r="75" spans="2:11" x14ac:dyDescent="0.25">
      <c r="B75" s="38" t="s">
        <v>81</v>
      </c>
      <c r="C75" s="44"/>
      <c r="D75" s="38"/>
      <c r="E75" s="38"/>
      <c r="F75" s="38"/>
      <c r="G75" s="38"/>
      <c r="H75" s="38"/>
      <c r="I75" s="38"/>
      <c r="J75" s="45">
        <v>3</v>
      </c>
      <c r="K75" s="39">
        <v>0</v>
      </c>
    </row>
    <row r="76" spans="2:11" x14ac:dyDescent="0.25">
      <c r="B76" s="41" t="s">
        <v>82</v>
      </c>
      <c r="C76" s="46"/>
      <c r="D76" s="41"/>
      <c r="E76" s="41"/>
      <c r="F76" s="41"/>
      <c r="G76" s="41"/>
      <c r="H76" s="41"/>
      <c r="I76" s="41"/>
      <c r="J76" s="45">
        <v>2</v>
      </c>
      <c r="K76" s="39">
        <v>0</v>
      </c>
    </row>
    <row r="77" spans="2:11" x14ac:dyDescent="0.25">
      <c r="B77" s="38" t="s">
        <v>50</v>
      </c>
      <c r="C77" s="44"/>
      <c r="D77" s="38"/>
      <c r="E77" s="38"/>
      <c r="F77" s="38"/>
      <c r="G77" s="38"/>
      <c r="H77" s="38"/>
      <c r="I77" s="38"/>
      <c r="J77" s="45">
        <v>3</v>
      </c>
      <c r="K77" s="39">
        <v>0</v>
      </c>
    </row>
    <row r="78" spans="2:11" x14ac:dyDescent="0.25">
      <c r="B78" s="41" t="s">
        <v>83</v>
      </c>
      <c r="C78" s="46"/>
      <c r="D78" s="41"/>
      <c r="E78" s="41"/>
      <c r="F78" s="41"/>
      <c r="G78" s="41"/>
      <c r="H78" s="41"/>
      <c r="I78" s="41"/>
      <c r="J78" s="45">
        <v>3</v>
      </c>
      <c r="K78" s="39">
        <v>0</v>
      </c>
    </row>
    <row r="79" spans="2:11" x14ac:dyDescent="0.25">
      <c r="B79" s="38" t="s">
        <v>52</v>
      </c>
      <c r="C79" s="44"/>
      <c r="D79" s="38"/>
      <c r="E79" s="38"/>
      <c r="F79" s="38"/>
      <c r="G79" s="38"/>
      <c r="H79" s="38"/>
      <c r="I79" s="38"/>
      <c r="J79" s="45">
        <v>2</v>
      </c>
      <c r="K79" s="39">
        <v>0</v>
      </c>
    </row>
    <row r="80" spans="2:11" x14ac:dyDescent="0.25">
      <c r="B80" s="41" t="s">
        <v>84</v>
      </c>
      <c r="C80" s="46"/>
      <c r="D80" s="41"/>
      <c r="E80" s="41"/>
      <c r="F80" s="41"/>
      <c r="G80" s="41"/>
      <c r="H80" s="41"/>
      <c r="I80" s="41"/>
      <c r="J80" s="45">
        <v>3</v>
      </c>
      <c r="K80" s="39">
        <v>0</v>
      </c>
    </row>
    <row r="81" spans="2:12" x14ac:dyDescent="0.25">
      <c r="B81" s="38" t="s">
        <v>85</v>
      </c>
      <c r="C81" s="44"/>
      <c r="D81" s="38"/>
      <c r="E81" s="38"/>
      <c r="F81" s="38"/>
      <c r="G81" s="38"/>
      <c r="H81" s="38"/>
      <c r="I81" s="38"/>
      <c r="J81" s="45">
        <v>2</v>
      </c>
      <c r="K81" s="39">
        <v>0</v>
      </c>
    </row>
    <row r="82" spans="2:12" x14ac:dyDescent="0.25">
      <c r="B82" s="41" t="s">
        <v>86</v>
      </c>
      <c r="C82" s="46"/>
      <c r="D82" s="41"/>
      <c r="E82" s="41"/>
      <c r="F82" s="41"/>
      <c r="G82" s="41"/>
      <c r="H82" s="41"/>
      <c r="I82" s="41"/>
      <c r="J82" s="45">
        <v>2</v>
      </c>
      <c r="K82" s="39">
        <v>0</v>
      </c>
    </row>
    <row r="83" spans="2:12" x14ac:dyDescent="0.25">
      <c r="B83" s="38" t="s">
        <v>87</v>
      </c>
      <c r="C83" s="44"/>
      <c r="D83" s="38"/>
      <c r="E83" s="38"/>
      <c r="F83" s="38"/>
      <c r="G83" s="38"/>
      <c r="H83" s="38"/>
      <c r="I83" s="38"/>
      <c r="J83" s="45">
        <v>2</v>
      </c>
      <c r="K83" s="39">
        <v>0</v>
      </c>
    </row>
    <row r="84" spans="2:12" x14ac:dyDescent="0.25">
      <c r="B84" s="41" t="s">
        <v>335</v>
      </c>
      <c r="C84" s="46"/>
      <c r="D84" s="41"/>
      <c r="E84" s="41"/>
      <c r="F84" s="41"/>
      <c r="G84" s="41"/>
      <c r="H84" s="41"/>
      <c r="I84" s="41"/>
      <c r="J84" s="45">
        <v>3</v>
      </c>
      <c r="K84" s="39">
        <v>0</v>
      </c>
    </row>
    <row r="85" spans="2:12" x14ac:dyDescent="0.25">
      <c r="B85" s="38" t="s">
        <v>337</v>
      </c>
      <c r="C85" s="38"/>
      <c r="D85" s="38"/>
      <c r="E85" s="38"/>
      <c r="F85" s="38"/>
      <c r="G85" s="38"/>
      <c r="H85" s="38"/>
      <c r="I85" s="38"/>
      <c r="J85" s="45">
        <v>2</v>
      </c>
      <c r="K85" s="39">
        <v>0</v>
      </c>
    </row>
    <row r="86" spans="2:12" x14ac:dyDescent="0.25">
      <c r="B86" s="41" t="s">
        <v>88</v>
      </c>
      <c r="C86" s="41"/>
      <c r="D86" s="41"/>
      <c r="E86" s="41"/>
      <c r="F86" s="41"/>
      <c r="G86" s="41"/>
      <c r="H86" s="41"/>
      <c r="I86" s="41"/>
      <c r="J86" s="45">
        <v>3</v>
      </c>
      <c r="K86" s="39">
        <v>0</v>
      </c>
    </row>
    <row r="87" spans="2:12" x14ac:dyDescent="0.25">
      <c r="B87" s="38" t="s">
        <v>336</v>
      </c>
      <c r="C87" s="38"/>
      <c r="D87" s="38"/>
      <c r="E87" s="38"/>
      <c r="F87" s="38"/>
      <c r="G87" s="38"/>
      <c r="H87" s="38"/>
      <c r="I87" s="38"/>
      <c r="J87" s="45">
        <v>2</v>
      </c>
      <c r="K87" s="39">
        <v>0</v>
      </c>
    </row>
    <row r="88" spans="2:12" x14ac:dyDescent="0.25">
      <c r="B88" s="41" t="s">
        <v>54</v>
      </c>
      <c r="C88" s="41"/>
      <c r="D88" s="41"/>
      <c r="E88" s="41"/>
      <c r="F88" s="41"/>
      <c r="G88" s="41"/>
      <c r="H88" s="41"/>
      <c r="I88" s="41"/>
      <c r="J88" s="45">
        <v>3</v>
      </c>
      <c r="K88" s="39">
        <v>0</v>
      </c>
    </row>
    <row r="89" spans="2:12" x14ac:dyDescent="0.25">
      <c r="B89" s="38" t="s">
        <v>56</v>
      </c>
      <c r="C89" s="38"/>
      <c r="D89" s="38"/>
      <c r="E89" s="38"/>
      <c r="F89" s="38"/>
      <c r="G89" s="38"/>
      <c r="H89" s="38"/>
      <c r="I89" s="38"/>
      <c r="J89" s="45">
        <v>2</v>
      </c>
      <c r="K89" s="39">
        <v>0</v>
      </c>
    </row>
    <row r="90" spans="2:12" ht="13.8" x14ac:dyDescent="0.3">
      <c r="L90" s="53"/>
    </row>
    <row r="91" spans="2:12" ht="14.4" x14ac:dyDescent="0.3">
      <c r="B91" s="43" t="s">
        <v>59</v>
      </c>
      <c r="L91" s="53"/>
    </row>
    <row r="93" spans="2:12" ht="14.4" x14ac:dyDescent="0.35">
      <c r="B93" s="38" t="s">
        <v>89</v>
      </c>
      <c r="C93" s="47"/>
      <c r="D93" s="47"/>
      <c r="E93" s="47"/>
      <c r="F93" s="47"/>
      <c r="G93" s="47"/>
      <c r="H93" s="47"/>
      <c r="I93" s="47"/>
      <c r="J93" s="131">
        <v>0.5</v>
      </c>
      <c r="K93" s="49">
        <v>0</v>
      </c>
    </row>
    <row r="94" spans="2:12" ht="14.4" x14ac:dyDescent="0.35">
      <c r="B94" s="41" t="s">
        <v>61</v>
      </c>
      <c r="J94" s="131">
        <v>0.5</v>
      </c>
      <c r="K94" s="49">
        <v>0</v>
      </c>
    </row>
    <row r="95" spans="2:12" ht="14.4" x14ac:dyDescent="0.35">
      <c r="B95" s="38" t="s">
        <v>90</v>
      </c>
      <c r="C95" s="47"/>
      <c r="D95" s="47"/>
      <c r="E95" s="47"/>
      <c r="F95" s="47"/>
      <c r="G95" s="47"/>
      <c r="H95" s="47"/>
      <c r="I95" s="47"/>
      <c r="J95" s="131">
        <v>0.5</v>
      </c>
      <c r="K95" s="49">
        <v>0</v>
      </c>
    </row>
    <row r="96" spans="2:12" ht="14.4" x14ac:dyDescent="0.35">
      <c r="B96" s="41" t="s">
        <v>63</v>
      </c>
      <c r="J96" s="131">
        <v>0.25</v>
      </c>
      <c r="K96" s="49">
        <v>0</v>
      </c>
    </row>
    <row r="98" spans="2:11" ht="14.4" x14ac:dyDescent="0.35">
      <c r="B98" s="54" t="s">
        <v>91</v>
      </c>
      <c r="C98" s="183">
        <f>(25000.01+F63)+(F63*(((E67+E68+E69)+(K71+K72+K73+K74+K75+K76+K77+K78+K79+K80+K81+K82+K83+K84+K85+K86+K87+K88+K89))-(K93+K94+K95+K96)))</f>
        <v>37307.699999999997</v>
      </c>
      <c r="D98" s="149" t="s">
        <v>334</v>
      </c>
      <c r="E98" s="54"/>
      <c r="F98" s="53"/>
      <c r="G98" s="53"/>
      <c r="H98" s="53"/>
      <c r="K98" s="50"/>
    </row>
    <row r="99" spans="2:11" ht="14.4" x14ac:dyDescent="0.35">
      <c r="B99" s="54" t="s">
        <v>92</v>
      </c>
      <c r="C99" s="183">
        <v>250</v>
      </c>
      <c r="D99" s="149" t="s">
        <v>334</v>
      </c>
      <c r="E99" s="54"/>
      <c r="F99" s="53"/>
      <c r="G99" s="53"/>
      <c r="H99" s="53"/>
      <c r="K99" s="50"/>
    </row>
    <row r="100" spans="2:11" ht="14.4" x14ac:dyDescent="0.35">
      <c r="C100" s="184"/>
      <c r="D100" s="53"/>
      <c r="E100" s="54"/>
      <c r="F100" s="53"/>
      <c r="G100" s="53"/>
      <c r="H100" s="53"/>
      <c r="K100" s="50"/>
    </row>
    <row r="101" spans="2:11" ht="13.8" x14ac:dyDescent="0.3">
      <c r="B101" s="51" t="s">
        <v>69</v>
      </c>
      <c r="C101" s="178">
        <f>IF(C98&lt;C99,C99,C98)</f>
        <v>37307.699999999997</v>
      </c>
      <c r="D101" s="162" t="s">
        <v>334</v>
      </c>
      <c r="E101" s="54"/>
      <c r="F101" s="53"/>
      <c r="G101" s="53"/>
      <c r="H101" s="53"/>
      <c r="I101" s="53"/>
      <c r="J101" s="53"/>
      <c r="K101" s="53"/>
    </row>
    <row r="102" spans="2:11" ht="13.8" x14ac:dyDescent="0.3">
      <c r="B102" s="53"/>
      <c r="C102" s="179"/>
      <c r="D102" s="53"/>
      <c r="E102" s="53"/>
      <c r="F102" s="53"/>
      <c r="G102" s="53"/>
      <c r="H102" s="53"/>
      <c r="I102" s="53"/>
      <c r="J102" s="53"/>
    </row>
    <row r="103" spans="2:11" ht="13.8" x14ac:dyDescent="0.3">
      <c r="B103" s="55" t="s">
        <v>70</v>
      </c>
      <c r="C103" s="180" t="s">
        <v>71</v>
      </c>
      <c r="D103" s="55"/>
      <c r="E103" s="56">
        <v>0</v>
      </c>
      <c r="F103" s="41"/>
      <c r="G103" s="53"/>
      <c r="H103" s="53"/>
      <c r="I103" s="53"/>
      <c r="J103" s="53"/>
    </row>
    <row r="104" spans="2:11" ht="13.8" x14ac:dyDescent="0.3">
      <c r="B104" s="37"/>
      <c r="C104" s="181"/>
      <c r="D104" s="41"/>
      <c r="E104" s="58"/>
      <c r="F104" s="59"/>
      <c r="G104" s="53"/>
      <c r="H104" s="53"/>
      <c r="I104" s="53"/>
      <c r="J104" s="53"/>
    </row>
    <row r="105" spans="2:11" ht="13.8" x14ac:dyDescent="0.3">
      <c r="B105" s="60" t="s">
        <v>72</v>
      </c>
      <c r="C105" s="182">
        <f>C98*E103</f>
        <v>0</v>
      </c>
      <c r="D105" s="162" t="s">
        <v>334</v>
      </c>
      <c r="E105" s="58"/>
      <c r="F105" s="59"/>
      <c r="G105" s="53"/>
      <c r="H105" s="53"/>
      <c r="I105" s="53"/>
      <c r="J105" s="53"/>
    </row>
    <row r="106" spans="2:11" ht="13.8" x14ac:dyDescent="0.3">
      <c r="B106" s="37"/>
      <c r="C106" s="181"/>
      <c r="D106" s="41"/>
      <c r="E106" s="58"/>
      <c r="F106" s="59"/>
      <c r="G106" s="53"/>
      <c r="H106" s="53"/>
      <c r="I106" s="53"/>
      <c r="J106" s="53"/>
    </row>
    <row r="107" spans="2:11" ht="13.8" x14ac:dyDescent="0.3">
      <c r="B107" s="55" t="s">
        <v>97</v>
      </c>
      <c r="C107" s="180" t="s">
        <v>71</v>
      </c>
      <c r="D107" s="55"/>
      <c r="E107" s="56">
        <v>0</v>
      </c>
      <c r="F107" s="41"/>
      <c r="G107" s="53"/>
      <c r="H107" s="53"/>
      <c r="I107" s="53"/>
      <c r="J107" s="53"/>
    </row>
    <row r="108" spans="2:11" ht="13.8" x14ac:dyDescent="0.3">
      <c r="B108" s="37"/>
      <c r="C108" s="181"/>
      <c r="D108" s="41"/>
      <c r="E108" s="58"/>
      <c r="F108" s="59"/>
      <c r="G108" s="53"/>
      <c r="H108" s="53"/>
    </row>
    <row r="109" spans="2:11" ht="13.8" x14ac:dyDescent="0.3">
      <c r="B109" s="60" t="s">
        <v>94</v>
      </c>
      <c r="C109" s="182">
        <f>IF((C98*E103)&gt;0,(C105*E107),IF((C98*E103)=0,(C98*E107)))</f>
        <v>0</v>
      </c>
      <c r="D109" s="162" t="s">
        <v>334</v>
      </c>
      <c r="E109" s="58"/>
      <c r="F109" s="59"/>
      <c r="G109" s="53"/>
      <c r="H109" s="53"/>
    </row>
    <row r="110" spans="2:11" ht="13.8" thickBot="1" x14ac:dyDescent="0.3">
      <c r="B110" s="41"/>
      <c r="C110" s="41"/>
      <c r="D110" s="41"/>
      <c r="E110" s="41"/>
      <c r="F110" s="41"/>
    </row>
    <row r="111" spans="2:11" ht="13.8" thickBot="1" x14ac:dyDescent="0.3">
      <c r="B111" s="71" t="s">
        <v>74</v>
      </c>
      <c r="C111" s="62"/>
      <c r="D111" s="62"/>
      <c r="E111" s="63"/>
      <c r="F111" s="72" t="s">
        <v>75</v>
      </c>
      <c r="G111" s="2"/>
      <c r="H111" s="3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7"/>
  <dimension ref="B2:K111"/>
  <sheetViews>
    <sheetView topLeftCell="A94" workbookViewId="0">
      <selection activeCell="C98" sqref="C98:C109"/>
    </sheetView>
  </sheetViews>
  <sheetFormatPr defaultRowHeight="13.2" x14ac:dyDescent="0.25"/>
  <cols>
    <col min="2" max="2" width="25.88671875" customWidth="1"/>
    <col min="3" max="3" width="16" customWidth="1"/>
    <col min="4" max="5" width="11.33203125" bestFit="1" customWidth="1"/>
    <col min="6" max="6" width="13.88671875" customWidth="1"/>
    <col min="7" max="8" width="11.33203125" bestFit="1" customWidth="1"/>
  </cols>
  <sheetData>
    <row r="2" spans="2:9" ht="13.8" thickBot="1" x14ac:dyDescent="0.3"/>
    <row r="3" spans="2:9" ht="13.8" thickBot="1" x14ac:dyDescent="0.3">
      <c r="B3" s="1" t="s">
        <v>200</v>
      </c>
      <c r="C3" s="2"/>
      <c r="D3" s="3"/>
      <c r="E3" s="4"/>
    </row>
    <row r="4" spans="2:9" ht="13.8" thickBot="1" x14ac:dyDescent="0.3">
      <c r="B4" s="5"/>
      <c r="C4" s="6"/>
      <c r="D4" s="6"/>
    </row>
    <row r="5" spans="2:9" x14ac:dyDescent="0.25">
      <c r="B5" s="66" t="s">
        <v>143</v>
      </c>
      <c r="C5" s="7"/>
      <c r="D5" s="7"/>
      <c r="E5" s="7"/>
      <c r="F5" s="7"/>
      <c r="G5" s="7"/>
      <c r="H5" s="67"/>
      <c r="I5" s="6"/>
    </row>
    <row r="6" spans="2:9" x14ac:dyDescent="0.25">
      <c r="B6" s="68" t="s">
        <v>144</v>
      </c>
      <c r="C6" s="10"/>
      <c r="D6" s="10"/>
      <c r="E6" s="10"/>
      <c r="F6" s="10"/>
      <c r="G6" s="10"/>
      <c r="H6" s="69"/>
      <c r="I6" s="6"/>
    </row>
    <row r="7" spans="2:9" x14ac:dyDescent="0.25">
      <c r="B7" s="76" t="s">
        <v>162</v>
      </c>
      <c r="C7" s="10"/>
      <c r="D7" s="10"/>
      <c r="E7" s="10"/>
      <c r="F7" s="10"/>
      <c r="G7" s="10"/>
      <c r="H7" s="69"/>
      <c r="I7" s="6"/>
    </row>
    <row r="8" spans="2:9" x14ac:dyDescent="0.25">
      <c r="B8" s="76" t="s">
        <v>163</v>
      </c>
      <c r="C8" s="10"/>
      <c r="D8" s="10"/>
      <c r="E8" s="10"/>
      <c r="F8" s="10"/>
      <c r="G8" s="10"/>
      <c r="H8" s="69"/>
      <c r="I8" s="6"/>
    </row>
    <row r="9" spans="2:9" x14ac:dyDescent="0.25">
      <c r="B9" s="77" t="s">
        <v>164</v>
      </c>
      <c r="C9" s="10"/>
      <c r="D9" s="10"/>
      <c r="E9" s="10"/>
      <c r="F9" s="10"/>
      <c r="G9" s="10"/>
      <c r="H9" s="69"/>
      <c r="I9" s="6"/>
    </row>
    <row r="10" spans="2:9" x14ac:dyDescent="0.25">
      <c r="B10" s="68" t="s">
        <v>165</v>
      </c>
      <c r="C10" s="10"/>
      <c r="D10" s="10"/>
      <c r="E10" s="10"/>
      <c r="F10" s="10"/>
      <c r="G10" s="10"/>
      <c r="H10" s="69"/>
      <c r="I10" s="6"/>
    </row>
    <row r="11" spans="2:9" x14ac:dyDescent="0.25">
      <c r="B11" s="68" t="s">
        <v>166</v>
      </c>
      <c r="C11" s="10"/>
      <c r="D11" s="10"/>
      <c r="E11" s="10"/>
      <c r="F11" s="10"/>
      <c r="G11" s="10"/>
      <c r="H11" s="69"/>
      <c r="I11" s="6"/>
    </row>
    <row r="12" spans="2:9" x14ac:dyDescent="0.25">
      <c r="B12" s="68" t="s">
        <v>167</v>
      </c>
      <c r="C12" s="10"/>
      <c r="D12" s="10"/>
      <c r="E12" s="10"/>
      <c r="F12" s="10"/>
      <c r="G12" s="10"/>
      <c r="H12" s="69"/>
      <c r="I12" s="6"/>
    </row>
    <row r="13" spans="2:9" x14ac:dyDescent="0.25">
      <c r="B13" s="68" t="s">
        <v>168</v>
      </c>
      <c r="C13" s="10"/>
      <c r="D13" s="10"/>
      <c r="E13" s="10"/>
      <c r="F13" s="10"/>
      <c r="G13" s="10"/>
      <c r="H13" s="69"/>
      <c r="I13" s="6"/>
    </row>
    <row r="14" spans="2:9" x14ac:dyDescent="0.25">
      <c r="B14" s="68" t="s">
        <v>169</v>
      </c>
      <c r="C14" s="10"/>
      <c r="D14" s="10"/>
      <c r="E14" s="10"/>
      <c r="F14" s="10"/>
      <c r="G14" s="10"/>
      <c r="H14" s="69"/>
      <c r="I14" s="6"/>
    </row>
    <row r="15" spans="2:9" x14ac:dyDescent="0.25">
      <c r="B15" s="68" t="s">
        <v>170</v>
      </c>
      <c r="C15" s="10"/>
      <c r="D15" s="10"/>
      <c r="E15" s="10"/>
      <c r="F15" s="10"/>
      <c r="G15" s="10"/>
      <c r="H15" s="69"/>
      <c r="I15" s="6"/>
    </row>
    <row r="16" spans="2:9" x14ac:dyDescent="0.25">
      <c r="B16" s="68" t="s">
        <v>171</v>
      </c>
      <c r="C16" s="10"/>
      <c r="D16" s="10"/>
      <c r="E16" s="10"/>
      <c r="F16" s="10"/>
      <c r="G16" s="10"/>
      <c r="H16" s="69"/>
      <c r="I16" s="6"/>
    </row>
    <row r="17" spans="2:9" x14ac:dyDescent="0.25">
      <c r="B17" s="68" t="s">
        <v>172</v>
      </c>
      <c r="C17" s="10"/>
      <c r="D17" s="10"/>
      <c r="E17" s="10"/>
      <c r="F17" s="10"/>
      <c r="G17" s="10"/>
      <c r="H17" s="69"/>
      <c r="I17" s="6"/>
    </row>
    <row r="18" spans="2:9" x14ac:dyDescent="0.25">
      <c r="B18" s="68" t="s">
        <v>173</v>
      </c>
      <c r="C18" s="10"/>
      <c r="D18" s="10"/>
      <c r="E18" s="10"/>
      <c r="F18" s="10"/>
      <c r="G18" s="10"/>
      <c r="H18" s="69"/>
      <c r="I18" s="6"/>
    </row>
    <row r="19" spans="2:9" x14ac:dyDescent="0.25">
      <c r="B19" s="68" t="s">
        <v>174</v>
      </c>
      <c r="C19" s="10"/>
      <c r="D19" s="10"/>
      <c r="E19" s="10"/>
      <c r="F19" s="10"/>
      <c r="G19" s="10"/>
      <c r="H19" s="69"/>
      <c r="I19" s="6"/>
    </row>
    <row r="20" spans="2:9" x14ac:dyDescent="0.25">
      <c r="B20" s="68" t="s">
        <v>175</v>
      </c>
      <c r="C20" s="10"/>
      <c r="D20" s="10"/>
      <c r="E20" s="10"/>
      <c r="F20" s="10"/>
      <c r="G20" s="10"/>
      <c r="H20" s="69"/>
      <c r="I20" s="6"/>
    </row>
    <row r="21" spans="2:9" x14ac:dyDescent="0.25">
      <c r="B21" s="68" t="s">
        <v>176</v>
      </c>
      <c r="C21" s="10"/>
      <c r="D21" s="10"/>
      <c r="E21" s="10"/>
      <c r="F21" s="10"/>
      <c r="G21" s="10"/>
      <c r="H21" s="69"/>
      <c r="I21" s="6"/>
    </row>
    <row r="22" spans="2:9" x14ac:dyDescent="0.25">
      <c r="B22" s="68" t="s">
        <v>177</v>
      </c>
      <c r="C22" s="10"/>
      <c r="D22" s="10"/>
      <c r="E22" s="10"/>
      <c r="F22" s="10"/>
      <c r="G22" s="10"/>
      <c r="H22" s="69"/>
      <c r="I22" s="6"/>
    </row>
    <row r="23" spans="2:9" x14ac:dyDescent="0.25">
      <c r="B23" s="68" t="s">
        <v>152</v>
      </c>
      <c r="C23" s="10"/>
      <c r="D23" s="10"/>
      <c r="E23" s="10"/>
      <c r="F23" s="10"/>
      <c r="G23" s="10"/>
      <c r="H23" s="69"/>
      <c r="I23" s="6"/>
    </row>
    <row r="24" spans="2:9" x14ac:dyDescent="0.25">
      <c r="B24" s="68" t="s">
        <v>153</v>
      </c>
      <c r="C24" s="10"/>
      <c r="D24" s="10"/>
      <c r="E24" s="10"/>
      <c r="F24" s="10"/>
      <c r="G24" s="10"/>
      <c r="H24" s="69"/>
      <c r="I24" s="6"/>
    </row>
    <row r="25" spans="2:9" x14ac:dyDescent="0.25">
      <c r="B25" s="68" t="s">
        <v>178</v>
      </c>
      <c r="C25" s="10"/>
      <c r="D25" s="10"/>
      <c r="E25" s="10"/>
      <c r="F25" s="10"/>
      <c r="G25" s="10"/>
      <c r="H25" s="69"/>
      <c r="I25" s="6"/>
    </row>
    <row r="26" spans="2:9" x14ac:dyDescent="0.25">
      <c r="B26" s="68" t="s">
        <v>179</v>
      </c>
      <c r="C26" s="10"/>
      <c r="D26" s="10"/>
      <c r="E26" s="10"/>
      <c r="F26" s="10"/>
      <c r="G26" s="10"/>
      <c r="H26" s="69"/>
      <c r="I26" s="6"/>
    </row>
    <row r="27" spans="2:9" x14ac:dyDescent="0.25">
      <c r="B27" s="68" t="s">
        <v>180</v>
      </c>
      <c r="C27" s="10"/>
      <c r="D27" s="10"/>
      <c r="E27" s="10"/>
      <c r="F27" s="10"/>
      <c r="G27" s="10"/>
      <c r="H27" s="69"/>
      <c r="I27" s="6"/>
    </row>
    <row r="28" spans="2:9" x14ac:dyDescent="0.25">
      <c r="B28" s="68" t="s">
        <v>181</v>
      </c>
      <c r="C28" s="10"/>
      <c r="D28" s="10"/>
      <c r="E28" s="10"/>
      <c r="F28" s="10"/>
      <c r="G28" s="10"/>
      <c r="H28" s="69"/>
      <c r="I28" s="6"/>
    </row>
    <row r="29" spans="2:9" x14ac:dyDescent="0.25">
      <c r="B29" s="68" t="s">
        <v>182</v>
      </c>
      <c r="C29" s="10"/>
      <c r="D29" s="10"/>
      <c r="E29" s="10"/>
      <c r="F29" s="10"/>
      <c r="G29" s="10"/>
      <c r="H29" s="69"/>
      <c r="I29" s="6"/>
    </row>
    <row r="30" spans="2:9" x14ac:dyDescent="0.25">
      <c r="B30" s="68" t="s">
        <v>183</v>
      </c>
      <c r="C30" s="10"/>
      <c r="D30" s="10"/>
      <c r="E30" s="10"/>
      <c r="F30" s="10"/>
      <c r="G30" s="10"/>
      <c r="H30" s="69"/>
      <c r="I30" s="6"/>
    </row>
    <row r="31" spans="2:9" x14ac:dyDescent="0.25">
      <c r="B31" s="68" t="s">
        <v>184</v>
      </c>
      <c r="C31" s="10"/>
      <c r="D31" s="10"/>
      <c r="E31" s="10"/>
      <c r="F31" s="10"/>
      <c r="G31" s="10"/>
      <c r="H31" s="69"/>
      <c r="I31" s="6"/>
    </row>
    <row r="32" spans="2:9" x14ac:dyDescent="0.25">
      <c r="B32" s="68" t="s">
        <v>185</v>
      </c>
      <c r="C32" s="10"/>
      <c r="D32" s="10"/>
      <c r="E32" s="10"/>
      <c r="F32" s="10"/>
      <c r="G32" s="10"/>
      <c r="H32" s="69"/>
      <c r="I32" s="6"/>
    </row>
    <row r="33" spans="2:9" x14ac:dyDescent="0.25">
      <c r="B33" s="68" t="s">
        <v>186</v>
      </c>
      <c r="C33" s="10"/>
      <c r="D33" s="10"/>
      <c r="E33" s="10"/>
      <c r="F33" s="10"/>
      <c r="G33" s="10"/>
      <c r="H33" s="69"/>
      <c r="I33" s="6"/>
    </row>
    <row r="34" spans="2:9" x14ac:dyDescent="0.25">
      <c r="B34" s="68" t="s">
        <v>187</v>
      </c>
      <c r="C34" s="10"/>
      <c r="D34" s="10"/>
      <c r="E34" s="10"/>
      <c r="F34" s="10"/>
      <c r="G34" s="10"/>
      <c r="H34" s="69"/>
      <c r="I34" s="6"/>
    </row>
    <row r="35" spans="2:9" x14ac:dyDescent="0.25">
      <c r="B35" s="68" t="s">
        <v>188</v>
      </c>
      <c r="C35" s="10"/>
      <c r="D35" s="10"/>
      <c r="E35" s="10"/>
      <c r="F35" s="10"/>
      <c r="G35" s="10"/>
      <c r="H35" s="69"/>
      <c r="I35" s="6"/>
    </row>
    <row r="36" spans="2:9" x14ac:dyDescent="0.25">
      <c r="B36" s="68" t="s">
        <v>189</v>
      </c>
      <c r="C36" s="10"/>
      <c r="D36" s="10"/>
      <c r="E36" s="10"/>
      <c r="F36" s="10"/>
      <c r="G36" s="10"/>
      <c r="H36" s="69"/>
      <c r="I36" s="6"/>
    </row>
    <row r="37" spans="2:9" x14ac:dyDescent="0.25">
      <c r="B37" s="68" t="s">
        <v>190</v>
      </c>
      <c r="C37" s="10"/>
      <c r="D37" s="10"/>
      <c r="E37" s="10"/>
      <c r="F37" s="10"/>
      <c r="G37" s="10"/>
      <c r="H37" s="69"/>
      <c r="I37" s="6"/>
    </row>
    <row r="38" spans="2:9" x14ac:dyDescent="0.25">
      <c r="B38" s="68" t="s">
        <v>191</v>
      </c>
      <c r="C38" s="10"/>
      <c r="D38" s="10"/>
      <c r="E38" s="10"/>
      <c r="F38" s="10"/>
      <c r="G38" s="10"/>
      <c r="H38" s="69"/>
      <c r="I38" s="6"/>
    </row>
    <row r="39" spans="2:9" x14ac:dyDescent="0.25">
      <c r="B39" s="68" t="s">
        <v>192</v>
      </c>
      <c r="C39" s="10"/>
      <c r="D39" s="10"/>
      <c r="E39" s="10"/>
      <c r="F39" s="10"/>
      <c r="G39" s="10"/>
      <c r="H39" s="69"/>
      <c r="I39" s="6"/>
    </row>
    <row r="40" spans="2:9" x14ac:dyDescent="0.25">
      <c r="B40" s="68" t="s">
        <v>193</v>
      </c>
      <c r="C40" s="10"/>
      <c r="D40" s="10"/>
      <c r="E40" s="10"/>
      <c r="F40" s="10"/>
      <c r="G40" s="10"/>
      <c r="H40" s="69"/>
      <c r="I40" s="6"/>
    </row>
    <row r="41" spans="2:9" x14ac:dyDescent="0.25">
      <c r="B41" s="68" t="s">
        <v>194</v>
      </c>
      <c r="C41" s="10"/>
      <c r="D41" s="10"/>
      <c r="E41" s="10"/>
      <c r="F41" s="10"/>
      <c r="G41" s="10"/>
      <c r="H41" s="69"/>
      <c r="I41" s="6"/>
    </row>
    <row r="42" spans="2:9" x14ac:dyDescent="0.25">
      <c r="B42" s="68" t="s">
        <v>195</v>
      </c>
      <c r="C42" s="10"/>
      <c r="D42" s="10"/>
      <c r="E42" s="10"/>
      <c r="F42" s="10"/>
      <c r="G42" s="10"/>
      <c r="H42" s="69"/>
      <c r="I42" s="6"/>
    </row>
    <row r="43" spans="2:9" x14ac:dyDescent="0.25">
      <c r="B43" s="68" t="s">
        <v>196</v>
      </c>
      <c r="C43" s="10"/>
      <c r="D43" s="10"/>
      <c r="E43" s="10"/>
      <c r="F43" s="10"/>
      <c r="G43" s="10"/>
      <c r="H43" s="69"/>
      <c r="I43" s="6"/>
    </row>
    <row r="44" spans="2:9" x14ac:dyDescent="0.25">
      <c r="B44" s="68" t="s">
        <v>197</v>
      </c>
      <c r="C44" s="10"/>
      <c r="D44" s="10"/>
      <c r="E44" s="10"/>
      <c r="F44" s="10"/>
      <c r="G44" s="10"/>
      <c r="H44" s="69"/>
      <c r="I44" s="6"/>
    </row>
    <row r="45" spans="2:9" x14ac:dyDescent="0.25">
      <c r="B45" s="70" t="s">
        <v>198</v>
      </c>
      <c r="C45" s="10"/>
      <c r="D45" s="10"/>
      <c r="E45" s="10"/>
      <c r="F45" s="10"/>
      <c r="G45" s="10"/>
      <c r="H45" s="69"/>
      <c r="I45" s="6"/>
    </row>
    <row r="46" spans="2:9" ht="13.8" thickBot="1" x14ac:dyDescent="0.3">
      <c r="B46" s="13" t="s">
        <v>199</v>
      </c>
      <c r="C46" s="14"/>
      <c r="D46" s="14"/>
      <c r="E46" s="14"/>
      <c r="F46" s="14"/>
      <c r="G46" s="14"/>
      <c r="H46" s="65"/>
      <c r="I46" s="6"/>
    </row>
    <row r="47" spans="2:9" x14ac:dyDescent="0.25">
      <c r="B47" s="6"/>
      <c r="C47" s="6"/>
      <c r="D47" s="6"/>
      <c r="E47" s="6"/>
      <c r="F47" s="6"/>
      <c r="G47" s="6"/>
      <c r="H47" s="6"/>
    </row>
    <row r="48" spans="2:9" x14ac:dyDescent="0.25">
      <c r="B48" s="5"/>
      <c r="C48" s="6"/>
      <c r="D48" s="6"/>
      <c r="E48" s="6"/>
      <c r="F48" s="6"/>
      <c r="G48" s="6"/>
      <c r="H48" s="6"/>
    </row>
    <row r="49" spans="2:11" x14ac:dyDescent="0.25">
      <c r="B49" s="15" t="s">
        <v>13</v>
      </c>
      <c r="C49" s="16" t="s">
        <v>14</v>
      </c>
      <c r="D49" s="17" t="s">
        <v>15</v>
      </c>
      <c r="E49" s="17" t="s">
        <v>16</v>
      </c>
      <c r="F49" s="17" t="s">
        <v>17</v>
      </c>
      <c r="G49" s="17" t="s">
        <v>18</v>
      </c>
      <c r="H49" s="17" t="s">
        <v>19</v>
      </c>
    </row>
    <row r="50" spans="2:11" x14ac:dyDescent="0.25">
      <c r="B50" s="16" t="s">
        <v>20</v>
      </c>
      <c r="C50" s="18"/>
      <c r="D50" s="18">
        <v>1</v>
      </c>
      <c r="E50" s="18">
        <f>D50+0.75</f>
        <v>1.75</v>
      </c>
      <c r="F50" s="18">
        <f>E50+0.75</f>
        <v>2.5</v>
      </c>
      <c r="G50" s="18">
        <f>F50+0.75</f>
        <v>3.25</v>
      </c>
      <c r="H50" s="18">
        <f>G50+0.75</f>
        <v>4</v>
      </c>
    </row>
    <row r="51" spans="2:11" x14ac:dyDescent="0.25">
      <c r="B51" s="17" t="s">
        <v>21</v>
      </c>
      <c r="C51" s="18">
        <v>1</v>
      </c>
      <c r="D51" s="19">
        <f>(D50*C51)</f>
        <v>1</v>
      </c>
      <c r="E51" s="19">
        <f>(E50*C51)</f>
        <v>1.75</v>
      </c>
      <c r="F51" s="19">
        <f>(F50*C51)</f>
        <v>2.5</v>
      </c>
      <c r="G51" s="19">
        <f>(G50*C51)</f>
        <v>3.25</v>
      </c>
      <c r="H51" s="19">
        <f>(H50*C51)</f>
        <v>4</v>
      </c>
    </row>
    <row r="52" spans="2:11" x14ac:dyDescent="0.25">
      <c r="B52" s="17" t="s">
        <v>22</v>
      </c>
      <c r="C52" s="18">
        <v>2</v>
      </c>
      <c r="D52" s="19">
        <f>(D50*C52)</f>
        <v>2</v>
      </c>
      <c r="E52" s="19">
        <v>3</v>
      </c>
      <c r="F52" s="19">
        <f>(F50*C52)</f>
        <v>5</v>
      </c>
      <c r="G52" s="19">
        <f>(G50*C52)</f>
        <v>6.5</v>
      </c>
      <c r="H52" s="19">
        <f>(H50*C52)</f>
        <v>8</v>
      </c>
    </row>
    <row r="53" spans="2:11" x14ac:dyDescent="0.25">
      <c r="B53" s="17" t="s">
        <v>23</v>
      </c>
      <c r="C53" s="18">
        <v>3</v>
      </c>
      <c r="D53" s="19">
        <f>(D50*C53)</f>
        <v>3</v>
      </c>
      <c r="E53" s="19">
        <f>(E50*C53)</f>
        <v>5.25</v>
      </c>
      <c r="F53" s="19">
        <f>(F50*C53)</f>
        <v>7.5</v>
      </c>
      <c r="G53" s="19">
        <f>(G50*C53)</f>
        <v>9.75</v>
      </c>
      <c r="H53" s="19">
        <f>(H50*C53)</f>
        <v>12</v>
      </c>
    </row>
    <row r="55" spans="2:11" x14ac:dyDescent="0.25">
      <c r="B55" s="20" t="s">
        <v>142</v>
      </c>
      <c r="C55" s="21"/>
    </row>
    <row r="57" spans="2:11" ht="13.8" x14ac:dyDescent="0.3">
      <c r="B57" s="22" t="s">
        <v>29</v>
      </c>
      <c r="C57" s="23" t="s">
        <v>14</v>
      </c>
      <c r="D57" s="24" t="s">
        <v>15</v>
      </c>
      <c r="E57" s="24" t="s">
        <v>16</v>
      </c>
      <c r="F57" s="24" t="s">
        <v>17</v>
      </c>
      <c r="G57" s="24" t="s">
        <v>18</v>
      </c>
      <c r="H57" s="24" t="s">
        <v>19</v>
      </c>
      <c r="I57" s="25"/>
      <c r="J57" s="25"/>
      <c r="K57" s="25"/>
    </row>
    <row r="58" spans="2:11" ht="13.8" x14ac:dyDescent="0.3">
      <c r="B58" s="26" t="s">
        <v>20</v>
      </c>
      <c r="C58" s="27"/>
      <c r="D58" s="27"/>
      <c r="E58" s="27"/>
      <c r="F58" s="27"/>
      <c r="G58" s="27"/>
      <c r="H58" s="27"/>
      <c r="I58" s="25"/>
      <c r="J58" s="25"/>
      <c r="K58" s="25"/>
    </row>
    <row r="59" spans="2:11" ht="13.8" x14ac:dyDescent="0.3">
      <c r="B59" s="28" t="s">
        <v>21</v>
      </c>
      <c r="C59" s="27"/>
      <c r="D59" s="132">
        <v>2564.1</v>
      </c>
      <c r="E59" s="132">
        <f>D59*E51</f>
        <v>4487.1750000000002</v>
      </c>
      <c r="F59" s="132">
        <f>D59*F51</f>
        <v>6410.25</v>
      </c>
      <c r="G59" s="132">
        <f>D59*G51</f>
        <v>8333.3249999999989</v>
      </c>
      <c r="H59" s="132">
        <f>D59*H51</f>
        <v>10256.4</v>
      </c>
      <c r="I59" s="25"/>
      <c r="J59" s="25"/>
      <c r="K59" s="25"/>
    </row>
    <row r="60" spans="2:11" ht="13.8" x14ac:dyDescent="0.3">
      <c r="B60" s="28" t="s">
        <v>22</v>
      </c>
      <c r="C60" s="27"/>
      <c r="D60" s="132">
        <f>D59*D52</f>
        <v>5128.2</v>
      </c>
      <c r="E60" s="132">
        <f>D59*E52</f>
        <v>7692.2999999999993</v>
      </c>
      <c r="F60" s="132">
        <f>D59*F52</f>
        <v>12820.5</v>
      </c>
      <c r="G60" s="132">
        <f>D59*G52</f>
        <v>16666.649999999998</v>
      </c>
      <c r="H60" s="132">
        <f>D59*H52</f>
        <v>20512.8</v>
      </c>
      <c r="I60" s="25"/>
      <c r="J60" s="25"/>
      <c r="K60" s="25"/>
    </row>
    <row r="61" spans="2:11" ht="13.8" x14ac:dyDescent="0.3">
      <c r="B61" s="28" t="s">
        <v>23</v>
      </c>
      <c r="C61" s="27"/>
      <c r="D61" s="132">
        <f>D59*D53</f>
        <v>7692.2999999999993</v>
      </c>
      <c r="E61" s="132">
        <f>D59*E53</f>
        <v>13461.525</v>
      </c>
      <c r="F61" s="132">
        <f>D59*F53</f>
        <v>19230.75</v>
      </c>
      <c r="G61" s="132">
        <f>D59*G53</f>
        <v>24999.974999999999</v>
      </c>
      <c r="H61" s="132">
        <f>D59*H53</f>
        <v>30769.199999999997</v>
      </c>
      <c r="I61" s="25"/>
      <c r="J61" s="25"/>
      <c r="K61" s="25"/>
    </row>
    <row r="62" spans="2:11" ht="14.4" thickBot="1" x14ac:dyDescent="0.35"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2:11" ht="14.4" thickBot="1" x14ac:dyDescent="0.3">
      <c r="B63" s="64" t="s">
        <v>30</v>
      </c>
      <c r="C63" s="29"/>
      <c r="D63" s="30"/>
      <c r="E63" s="29"/>
      <c r="F63" s="143">
        <v>2564.1</v>
      </c>
      <c r="G63" s="152" t="s">
        <v>334</v>
      </c>
      <c r="H63" s="32"/>
      <c r="I63" s="73" t="s">
        <v>31</v>
      </c>
      <c r="J63" s="32"/>
      <c r="K63" s="32"/>
    </row>
    <row r="64" spans="2:11" ht="15.6" x14ac:dyDescent="0.25">
      <c r="B64" s="34"/>
      <c r="C64" s="32"/>
      <c r="D64" s="35"/>
      <c r="E64" s="32"/>
      <c r="F64" s="33"/>
      <c r="G64" s="32"/>
      <c r="H64" s="32"/>
      <c r="I64" s="32"/>
      <c r="J64" s="32"/>
      <c r="K64" s="32"/>
    </row>
    <row r="65" spans="2:11" ht="13.8" x14ac:dyDescent="0.25">
      <c r="B65" s="36" t="s">
        <v>34</v>
      </c>
      <c r="C65" s="32"/>
      <c r="D65" s="35"/>
      <c r="E65" s="32"/>
      <c r="F65" s="33"/>
      <c r="G65" s="32"/>
      <c r="H65" s="32"/>
      <c r="I65" s="32"/>
      <c r="J65" s="32"/>
      <c r="K65" s="32"/>
    </row>
    <row r="66" spans="2:11" ht="15.6" x14ac:dyDescent="0.25">
      <c r="B66" s="34"/>
      <c r="C66" s="32"/>
      <c r="D66" s="35"/>
      <c r="E66" s="32"/>
      <c r="F66" s="40" t="s">
        <v>37</v>
      </c>
      <c r="G66" s="32"/>
      <c r="H66" s="32"/>
      <c r="I66" s="37"/>
      <c r="J66" s="32"/>
      <c r="K66" s="32"/>
    </row>
    <row r="67" spans="2:11" x14ac:dyDescent="0.25">
      <c r="B67" s="38" t="s">
        <v>35</v>
      </c>
      <c r="C67" s="38"/>
      <c r="D67" s="38" t="s">
        <v>36</v>
      </c>
      <c r="E67" s="39">
        <v>0</v>
      </c>
      <c r="F67" s="42" t="s">
        <v>21</v>
      </c>
    </row>
    <row r="68" spans="2:11" x14ac:dyDescent="0.25">
      <c r="B68" s="41" t="s">
        <v>76</v>
      </c>
      <c r="C68" s="41"/>
      <c r="D68" s="41" t="s">
        <v>36</v>
      </c>
      <c r="E68" s="39">
        <v>0</v>
      </c>
      <c r="F68" s="42" t="s">
        <v>17</v>
      </c>
    </row>
    <row r="69" spans="2:11" x14ac:dyDescent="0.25">
      <c r="B69" s="38" t="s">
        <v>40</v>
      </c>
      <c r="C69" s="38"/>
      <c r="D69" s="38" t="s">
        <v>36</v>
      </c>
      <c r="E69" s="39">
        <v>0</v>
      </c>
      <c r="F69" s="42" t="s">
        <v>23</v>
      </c>
    </row>
    <row r="71" spans="2:11" x14ac:dyDescent="0.25">
      <c r="B71" s="38" t="s">
        <v>77</v>
      </c>
      <c r="C71" s="44"/>
      <c r="D71" s="38"/>
      <c r="E71" s="38"/>
      <c r="F71" s="38"/>
      <c r="G71" s="38"/>
      <c r="H71" s="38"/>
      <c r="I71" s="38"/>
      <c r="J71" s="45">
        <v>3</v>
      </c>
      <c r="K71" s="39">
        <v>0</v>
      </c>
    </row>
    <row r="72" spans="2:11" x14ac:dyDescent="0.25">
      <c r="B72" s="41" t="s">
        <v>78</v>
      </c>
      <c r="C72" s="46"/>
      <c r="D72" s="41"/>
      <c r="E72" s="41"/>
      <c r="F72" s="41"/>
      <c r="G72" s="41"/>
      <c r="H72" s="41"/>
      <c r="I72" s="41"/>
      <c r="J72" s="45">
        <v>2</v>
      </c>
      <c r="K72" s="39">
        <v>0</v>
      </c>
    </row>
    <row r="73" spans="2:11" x14ac:dyDescent="0.25">
      <c r="B73" s="38" t="s">
        <v>79</v>
      </c>
      <c r="C73" s="44"/>
      <c r="D73" s="38"/>
      <c r="E73" s="38"/>
      <c r="F73" s="38"/>
      <c r="G73" s="38"/>
      <c r="H73" s="38"/>
      <c r="I73" s="38"/>
      <c r="J73" s="45">
        <v>2</v>
      </c>
      <c r="K73" s="39">
        <v>0</v>
      </c>
    </row>
    <row r="74" spans="2:11" x14ac:dyDescent="0.25">
      <c r="B74" s="41" t="s">
        <v>80</v>
      </c>
      <c r="C74" s="46"/>
      <c r="D74" s="41"/>
      <c r="E74" s="41"/>
      <c r="F74" s="41"/>
      <c r="G74" s="41"/>
      <c r="H74" s="41"/>
      <c r="I74" s="41"/>
      <c r="J74" s="45">
        <v>3</v>
      </c>
      <c r="K74" s="39">
        <v>0</v>
      </c>
    </row>
    <row r="75" spans="2:11" x14ac:dyDescent="0.25">
      <c r="B75" s="38" t="s">
        <v>81</v>
      </c>
      <c r="C75" s="44"/>
      <c r="D75" s="38"/>
      <c r="E75" s="38"/>
      <c r="F75" s="38"/>
      <c r="G75" s="38"/>
      <c r="H75" s="38"/>
      <c r="I75" s="38"/>
      <c r="J75" s="45">
        <v>3</v>
      </c>
      <c r="K75" s="39">
        <v>0</v>
      </c>
    </row>
    <row r="76" spans="2:11" x14ac:dyDescent="0.25">
      <c r="B76" s="41" t="s">
        <v>82</v>
      </c>
      <c r="C76" s="46"/>
      <c r="D76" s="41"/>
      <c r="E76" s="41"/>
      <c r="F76" s="41"/>
      <c r="G76" s="41"/>
      <c r="H76" s="41"/>
      <c r="I76" s="41"/>
      <c r="J76" s="45">
        <v>2</v>
      </c>
      <c r="K76" s="39">
        <v>0</v>
      </c>
    </row>
    <row r="77" spans="2:11" x14ac:dyDescent="0.25">
      <c r="B77" s="38" t="s">
        <v>50</v>
      </c>
      <c r="C77" s="44"/>
      <c r="D77" s="38"/>
      <c r="E77" s="38"/>
      <c r="F77" s="38"/>
      <c r="G77" s="38"/>
      <c r="H77" s="38"/>
      <c r="I77" s="38"/>
      <c r="J77" s="45">
        <v>3</v>
      </c>
      <c r="K77" s="39">
        <v>0</v>
      </c>
    </row>
    <row r="78" spans="2:11" x14ac:dyDescent="0.25">
      <c r="B78" s="41" t="s">
        <v>83</v>
      </c>
      <c r="C78" s="46"/>
      <c r="D78" s="41"/>
      <c r="E78" s="41"/>
      <c r="F78" s="41"/>
      <c r="G78" s="41"/>
      <c r="H78" s="41"/>
      <c r="I78" s="41"/>
      <c r="J78" s="45">
        <v>3</v>
      </c>
      <c r="K78" s="39">
        <v>0</v>
      </c>
    </row>
    <row r="79" spans="2:11" x14ac:dyDescent="0.25">
      <c r="B79" s="38" t="s">
        <v>52</v>
      </c>
      <c r="C79" s="44"/>
      <c r="D79" s="38"/>
      <c r="E79" s="38"/>
      <c r="F79" s="38"/>
      <c r="G79" s="38"/>
      <c r="H79" s="38"/>
      <c r="I79" s="38"/>
      <c r="J79" s="45">
        <v>2</v>
      </c>
      <c r="K79" s="39">
        <v>0</v>
      </c>
    </row>
    <row r="80" spans="2:11" x14ac:dyDescent="0.25">
      <c r="B80" s="41" t="s">
        <v>84</v>
      </c>
      <c r="C80" s="46"/>
      <c r="D80" s="41"/>
      <c r="E80" s="41"/>
      <c r="F80" s="41"/>
      <c r="G80" s="41"/>
      <c r="H80" s="41"/>
      <c r="I80" s="41"/>
      <c r="J80" s="45">
        <v>3</v>
      </c>
      <c r="K80" s="39">
        <v>0</v>
      </c>
    </row>
    <row r="81" spans="2:11" x14ac:dyDescent="0.25">
      <c r="B81" s="38" t="s">
        <v>85</v>
      </c>
      <c r="C81" s="44"/>
      <c r="D81" s="38"/>
      <c r="E81" s="38"/>
      <c r="F81" s="38"/>
      <c r="G81" s="38"/>
      <c r="H81" s="38"/>
      <c r="I81" s="38"/>
      <c r="J81" s="45">
        <v>2</v>
      </c>
      <c r="K81" s="39">
        <v>0</v>
      </c>
    </row>
    <row r="82" spans="2:11" x14ac:dyDescent="0.25">
      <c r="B82" s="41" t="s">
        <v>86</v>
      </c>
      <c r="C82" s="46"/>
      <c r="D82" s="41"/>
      <c r="E82" s="41"/>
      <c r="F82" s="41"/>
      <c r="G82" s="41"/>
      <c r="H82" s="41"/>
      <c r="I82" s="41"/>
      <c r="J82" s="45">
        <v>2</v>
      </c>
      <c r="K82" s="39">
        <v>0</v>
      </c>
    </row>
    <row r="83" spans="2:11" x14ac:dyDescent="0.25">
      <c r="B83" s="38" t="s">
        <v>87</v>
      </c>
      <c r="C83" s="44"/>
      <c r="D83" s="38"/>
      <c r="E83" s="38"/>
      <c r="F83" s="38"/>
      <c r="G83" s="38"/>
      <c r="H83" s="38"/>
      <c r="I83" s="38"/>
      <c r="J83" s="45">
        <v>2</v>
      </c>
      <c r="K83" s="39">
        <v>0</v>
      </c>
    </row>
    <row r="84" spans="2:11" x14ac:dyDescent="0.25">
      <c r="B84" s="41" t="s">
        <v>335</v>
      </c>
      <c r="C84" s="46"/>
      <c r="D84" s="41"/>
      <c r="E84" s="41"/>
      <c r="F84" s="41"/>
      <c r="G84" s="41"/>
      <c r="H84" s="41"/>
      <c r="I84" s="41"/>
      <c r="J84" s="45">
        <v>3</v>
      </c>
      <c r="K84" s="39">
        <v>0</v>
      </c>
    </row>
    <row r="85" spans="2:11" x14ac:dyDescent="0.25">
      <c r="B85" s="38" t="s">
        <v>337</v>
      </c>
      <c r="C85" s="38"/>
      <c r="D85" s="38"/>
      <c r="E85" s="38"/>
      <c r="F85" s="38"/>
      <c r="G85" s="38"/>
      <c r="H85" s="38"/>
      <c r="I85" s="38"/>
      <c r="J85" s="45">
        <v>2</v>
      </c>
      <c r="K85" s="39">
        <v>0</v>
      </c>
    </row>
    <row r="86" spans="2:11" x14ac:dyDescent="0.25">
      <c r="B86" s="41" t="s">
        <v>88</v>
      </c>
      <c r="C86" s="41"/>
      <c r="D86" s="41"/>
      <c r="E86" s="41"/>
      <c r="F86" s="41"/>
      <c r="G86" s="41"/>
      <c r="H86" s="41"/>
      <c r="I86" s="41"/>
      <c r="J86" s="45">
        <v>3</v>
      </c>
      <c r="K86" s="39">
        <v>0</v>
      </c>
    </row>
    <row r="87" spans="2:11" x14ac:dyDescent="0.25">
      <c r="B87" s="38" t="s">
        <v>336</v>
      </c>
      <c r="C87" s="38"/>
      <c r="D87" s="38"/>
      <c r="E87" s="38"/>
      <c r="F87" s="38"/>
      <c r="G87" s="38"/>
      <c r="H87" s="38"/>
      <c r="I87" s="38"/>
      <c r="J87" s="45">
        <v>2</v>
      </c>
      <c r="K87" s="39">
        <v>0</v>
      </c>
    </row>
    <row r="88" spans="2:11" x14ac:dyDescent="0.25">
      <c r="B88" s="41" t="s">
        <v>54</v>
      </c>
      <c r="C88" s="41"/>
      <c r="D88" s="41"/>
      <c r="E88" s="41"/>
      <c r="F88" s="41"/>
      <c r="G88" s="41"/>
      <c r="H88" s="41"/>
      <c r="I88" s="41"/>
      <c r="J88" s="45">
        <v>3</v>
      </c>
      <c r="K88" s="39">
        <v>0</v>
      </c>
    </row>
    <row r="89" spans="2:11" x14ac:dyDescent="0.25">
      <c r="B89" s="38" t="s">
        <v>56</v>
      </c>
      <c r="C89" s="38"/>
      <c r="D89" s="38"/>
      <c r="E89" s="38"/>
      <c r="F89" s="38"/>
      <c r="G89" s="38"/>
      <c r="H89" s="38"/>
      <c r="I89" s="38"/>
      <c r="J89" s="45">
        <v>2</v>
      </c>
      <c r="K89" s="39">
        <v>0</v>
      </c>
    </row>
    <row r="91" spans="2:11" ht="14.4" x14ac:dyDescent="0.3">
      <c r="B91" s="43" t="s">
        <v>59</v>
      </c>
    </row>
    <row r="93" spans="2:11" ht="14.4" x14ac:dyDescent="0.35">
      <c r="B93" s="38" t="s">
        <v>89</v>
      </c>
      <c r="C93" s="47"/>
      <c r="D93" s="47"/>
      <c r="E93" s="47"/>
      <c r="F93" s="47"/>
      <c r="G93" s="47"/>
      <c r="H93" s="47"/>
      <c r="I93" s="47"/>
      <c r="J93" s="131">
        <v>0.5</v>
      </c>
      <c r="K93" s="49">
        <v>0</v>
      </c>
    </row>
    <row r="94" spans="2:11" ht="14.4" x14ac:dyDescent="0.35">
      <c r="B94" s="41" t="s">
        <v>61</v>
      </c>
      <c r="J94" s="131">
        <v>0.5</v>
      </c>
      <c r="K94" s="49">
        <v>0</v>
      </c>
    </row>
    <row r="95" spans="2:11" ht="14.4" x14ac:dyDescent="0.35">
      <c r="B95" s="38" t="s">
        <v>90</v>
      </c>
      <c r="C95" s="47"/>
      <c r="D95" s="47"/>
      <c r="E95" s="47"/>
      <c r="F95" s="47"/>
      <c r="G95" s="47"/>
      <c r="H95" s="47"/>
      <c r="I95" s="47"/>
      <c r="J95" s="131">
        <v>0.5</v>
      </c>
      <c r="K95" s="49">
        <v>0</v>
      </c>
    </row>
    <row r="96" spans="2:11" ht="14.4" x14ac:dyDescent="0.35">
      <c r="B96" s="41" t="s">
        <v>63</v>
      </c>
      <c r="J96" s="131">
        <v>0.25</v>
      </c>
      <c r="K96" s="49">
        <v>0</v>
      </c>
    </row>
    <row r="97" spans="2:11" ht="14.4" x14ac:dyDescent="0.35">
      <c r="K97" s="50"/>
    </row>
    <row r="98" spans="2:11" ht="14.4" x14ac:dyDescent="0.35">
      <c r="B98" s="54" t="s">
        <v>91</v>
      </c>
      <c r="C98" s="183">
        <f>(500000.01+F63)+(F63*(((E67+E68+E69)+(K71+K72+K73+K74+K75+K76+K77+K78+K79+K80+K81+K82+K83+K84+K85+K86+K87+K88+K89))-(K93+K94+K95+K96)))</f>
        <v>502564.11</v>
      </c>
      <c r="D98" s="149" t="s">
        <v>334</v>
      </c>
      <c r="E98" s="54"/>
      <c r="F98" s="53"/>
      <c r="G98" s="53"/>
      <c r="H98" s="53"/>
      <c r="K98" s="50"/>
    </row>
    <row r="99" spans="2:11" ht="14.4" x14ac:dyDescent="0.35">
      <c r="B99" s="54" t="s">
        <v>92</v>
      </c>
      <c r="C99" s="183">
        <v>250</v>
      </c>
      <c r="D99" s="149" t="s">
        <v>334</v>
      </c>
      <c r="E99" s="54"/>
      <c r="F99" s="53"/>
      <c r="G99" s="53"/>
      <c r="H99" s="53"/>
      <c r="K99" s="50"/>
    </row>
    <row r="100" spans="2:11" ht="14.4" x14ac:dyDescent="0.35">
      <c r="C100" s="184"/>
      <c r="D100" s="53"/>
      <c r="E100" s="54"/>
      <c r="F100" s="53"/>
      <c r="G100" s="53"/>
      <c r="H100" s="53"/>
      <c r="K100" s="50"/>
    </row>
    <row r="101" spans="2:11" ht="13.8" x14ac:dyDescent="0.3">
      <c r="B101" s="51" t="s">
        <v>69</v>
      </c>
      <c r="C101" s="178">
        <f>IF(C98&lt;C99,C99,C98)</f>
        <v>502564.11</v>
      </c>
      <c r="D101" s="162" t="s">
        <v>334</v>
      </c>
      <c r="E101" s="54"/>
      <c r="F101" s="53"/>
      <c r="G101" s="53"/>
      <c r="H101" s="53"/>
      <c r="I101" s="53"/>
      <c r="J101" s="53"/>
      <c r="K101" s="53"/>
    </row>
    <row r="102" spans="2:11" ht="13.8" x14ac:dyDescent="0.3">
      <c r="B102" s="53"/>
      <c r="C102" s="179"/>
      <c r="D102" s="53"/>
      <c r="E102" s="53"/>
      <c r="F102" s="53"/>
      <c r="G102" s="53"/>
      <c r="H102" s="53"/>
      <c r="I102" s="53"/>
      <c r="J102" s="53"/>
      <c r="K102" s="53"/>
    </row>
    <row r="103" spans="2:11" ht="13.8" x14ac:dyDescent="0.3">
      <c r="B103" s="55" t="s">
        <v>70</v>
      </c>
      <c r="C103" s="180" t="s">
        <v>71</v>
      </c>
      <c r="D103" s="55"/>
      <c r="E103" s="56">
        <v>0</v>
      </c>
      <c r="F103" s="41"/>
      <c r="G103" s="53"/>
      <c r="H103" s="53"/>
      <c r="I103" s="53"/>
      <c r="J103" s="53"/>
      <c r="K103" s="53"/>
    </row>
    <row r="104" spans="2:11" ht="13.8" x14ac:dyDescent="0.3">
      <c r="B104" s="37"/>
      <c r="C104" s="181"/>
      <c r="D104" s="41"/>
      <c r="E104" s="58"/>
      <c r="F104" s="59"/>
      <c r="G104" s="53"/>
      <c r="H104" s="53"/>
      <c r="I104" s="53"/>
      <c r="J104" s="53"/>
      <c r="K104" s="53"/>
    </row>
    <row r="105" spans="2:11" ht="13.8" x14ac:dyDescent="0.3">
      <c r="B105" s="60" t="s">
        <v>72</v>
      </c>
      <c r="C105" s="182">
        <f>C98*E103</f>
        <v>0</v>
      </c>
      <c r="D105" s="162" t="s">
        <v>334</v>
      </c>
      <c r="E105" s="58"/>
      <c r="F105" s="59"/>
      <c r="G105" s="53"/>
      <c r="H105" s="53"/>
      <c r="I105" s="53"/>
      <c r="J105" s="53"/>
      <c r="K105" s="53"/>
    </row>
    <row r="106" spans="2:11" ht="13.8" x14ac:dyDescent="0.3">
      <c r="B106" s="37"/>
      <c r="C106" s="181"/>
      <c r="D106" s="41"/>
      <c r="E106" s="58"/>
      <c r="F106" s="59"/>
      <c r="G106" s="53"/>
      <c r="H106" s="53"/>
      <c r="I106" s="53"/>
      <c r="J106" s="53"/>
      <c r="K106" s="53"/>
    </row>
    <row r="107" spans="2:11" ht="13.8" x14ac:dyDescent="0.3">
      <c r="B107" s="55" t="s">
        <v>97</v>
      </c>
      <c r="C107" s="180" t="s">
        <v>71</v>
      </c>
      <c r="D107" s="55"/>
      <c r="E107" s="56">
        <v>0</v>
      </c>
      <c r="F107" s="41"/>
      <c r="G107" s="53"/>
      <c r="H107" s="53"/>
      <c r="I107" s="53"/>
      <c r="J107" s="53"/>
      <c r="K107" s="53"/>
    </row>
    <row r="108" spans="2:11" ht="13.8" x14ac:dyDescent="0.3">
      <c r="B108" s="37"/>
      <c r="C108" s="181"/>
      <c r="D108" s="41"/>
      <c r="E108" s="58"/>
      <c r="F108" s="59"/>
      <c r="G108" s="53"/>
      <c r="H108" s="53"/>
    </row>
    <row r="109" spans="2:11" ht="13.8" x14ac:dyDescent="0.3">
      <c r="B109" s="60" t="s">
        <v>94</v>
      </c>
      <c r="C109" s="182">
        <f>IF((C98*E103)&gt;0,(C105*E107),IF((C98*E103)=0,(C98*E107)))</f>
        <v>0</v>
      </c>
      <c r="D109" s="162" t="s">
        <v>334</v>
      </c>
      <c r="E109" s="58"/>
      <c r="F109" s="59"/>
      <c r="G109" s="53"/>
      <c r="H109" s="53"/>
    </row>
    <row r="110" spans="2:11" ht="13.8" thickBot="1" x14ac:dyDescent="0.3">
      <c r="B110" s="41"/>
      <c r="C110" s="41"/>
      <c r="D110" s="41"/>
      <c r="E110" s="41"/>
      <c r="F110" s="41"/>
    </row>
    <row r="111" spans="2:11" ht="13.8" thickBot="1" x14ac:dyDescent="0.3">
      <c r="B111" s="71" t="s">
        <v>74</v>
      </c>
      <c r="C111" s="62"/>
      <c r="D111" s="62"/>
      <c r="E111" s="63"/>
      <c r="F111" s="72" t="s">
        <v>75</v>
      </c>
      <c r="G111" s="2"/>
      <c r="H111" s="3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B2:K65"/>
  <sheetViews>
    <sheetView topLeftCell="A46" workbookViewId="0">
      <selection activeCell="C51" sqref="C51:C62"/>
    </sheetView>
  </sheetViews>
  <sheetFormatPr defaultRowHeight="13.2" x14ac:dyDescent="0.25"/>
  <cols>
    <col min="2" max="2" width="27.88671875" customWidth="1"/>
    <col min="3" max="3" width="16" customWidth="1"/>
    <col min="6" max="6" width="14" customWidth="1"/>
    <col min="9" max="9" width="10.5546875" customWidth="1"/>
  </cols>
  <sheetData>
    <row r="2" spans="2:11" ht="13.8" thickBot="1" x14ac:dyDescent="0.3"/>
    <row r="3" spans="2:11" ht="13.8" thickBot="1" x14ac:dyDescent="0.3">
      <c r="B3" s="1" t="s">
        <v>0</v>
      </c>
      <c r="C3" s="2"/>
      <c r="D3" s="3"/>
      <c r="E3" s="64" t="s">
        <v>338</v>
      </c>
    </row>
    <row r="4" spans="2:11" ht="13.8" thickBot="1" x14ac:dyDescent="0.3">
      <c r="B4" s="5"/>
      <c r="C4" s="6"/>
      <c r="D4" s="6"/>
    </row>
    <row r="5" spans="2:11" x14ac:dyDescent="0.25">
      <c r="B5" s="66" t="s">
        <v>339</v>
      </c>
      <c r="C5" s="7"/>
      <c r="D5" s="7"/>
      <c r="E5" s="7"/>
      <c r="F5" s="7"/>
      <c r="G5" s="7"/>
      <c r="H5" s="67"/>
    </row>
    <row r="6" spans="2:11" x14ac:dyDescent="0.25">
      <c r="B6" s="68" t="s">
        <v>333</v>
      </c>
      <c r="C6" s="10"/>
      <c r="D6" s="10"/>
      <c r="E6" s="10"/>
      <c r="F6" s="10"/>
      <c r="G6" s="10"/>
      <c r="H6" s="69"/>
    </row>
    <row r="7" spans="2:11" ht="13.8" thickBot="1" x14ac:dyDescent="0.3">
      <c r="B7" s="13"/>
      <c r="C7" s="14"/>
      <c r="D7" s="14"/>
      <c r="E7" s="14"/>
      <c r="F7" s="14"/>
      <c r="G7" s="14"/>
      <c r="H7" s="65"/>
    </row>
    <row r="8" spans="2:11" x14ac:dyDescent="0.25">
      <c r="B8" s="5"/>
      <c r="C8" s="6"/>
      <c r="D8" s="6"/>
    </row>
    <row r="9" spans="2:11" x14ac:dyDescent="0.25">
      <c r="B9" s="114"/>
      <c r="C9" s="115"/>
      <c r="D9" s="109"/>
      <c r="E9" s="109"/>
      <c r="F9" s="109"/>
      <c r="G9" s="109"/>
      <c r="H9" s="109"/>
    </row>
    <row r="10" spans="2:11" x14ac:dyDescent="0.25">
      <c r="B10" s="115"/>
      <c r="C10" s="109"/>
      <c r="D10" s="109"/>
      <c r="E10" s="109"/>
      <c r="F10" s="109"/>
      <c r="G10" s="109"/>
      <c r="H10" s="109"/>
    </row>
    <row r="11" spans="2:11" ht="13.8" thickBot="1" x14ac:dyDescent="0.3">
      <c r="B11" s="109"/>
      <c r="C11" s="109"/>
      <c r="D11" s="116"/>
      <c r="E11" s="116"/>
      <c r="F11" s="116"/>
      <c r="G11" s="116"/>
      <c r="H11" s="116"/>
    </row>
    <row r="12" spans="2:11" ht="13.8" thickBot="1" x14ac:dyDescent="0.3">
      <c r="B12" s="64" t="s">
        <v>98</v>
      </c>
      <c r="C12" s="142">
        <v>150</v>
      </c>
      <c r="D12" s="151" t="s">
        <v>334</v>
      </c>
      <c r="E12" s="116"/>
      <c r="F12" s="116"/>
      <c r="G12" s="116"/>
      <c r="H12" s="116"/>
    </row>
    <row r="13" spans="2:11" ht="13.8" thickBot="1" x14ac:dyDescent="0.3">
      <c r="B13" s="64" t="s">
        <v>340</v>
      </c>
      <c r="C13" s="142">
        <v>25</v>
      </c>
      <c r="D13" s="151" t="s">
        <v>334</v>
      </c>
      <c r="E13" s="116"/>
      <c r="F13" s="116"/>
      <c r="G13" s="116"/>
      <c r="H13" s="116"/>
    </row>
    <row r="15" spans="2:11" ht="14.4" thickBot="1" x14ac:dyDescent="0.35">
      <c r="B15" s="25"/>
      <c r="C15" s="25"/>
      <c r="D15" s="25"/>
      <c r="E15" s="25"/>
      <c r="F15" s="25"/>
      <c r="G15" s="25"/>
      <c r="H15" s="25"/>
    </row>
    <row r="16" spans="2:11" ht="15" thickBot="1" x14ac:dyDescent="0.35">
      <c r="B16" s="64" t="s">
        <v>30</v>
      </c>
      <c r="C16" s="29"/>
      <c r="D16" s="30"/>
      <c r="E16" s="29"/>
      <c r="F16" s="152">
        <f>(C12-C13)/65</f>
        <v>1.9230769230769231</v>
      </c>
      <c r="G16" s="32"/>
      <c r="H16" s="73" t="s">
        <v>31</v>
      </c>
      <c r="I16" s="25"/>
      <c r="J16" s="25"/>
      <c r="K16" s="25"/>
    </row>
    <row r="17" spans="2:11" ht="15.6" x14ac:dyDescent="0.25">
      <c r="B17" s="34"/>
      <c r="C17" s="32"/>
      <c r="D17" s="35"/>
      <c r="E17" s="32"/>
      <c r="F17" s="33"/>
      <c r="G17" s="32"/>
      <c r="H17" s="32"/>
      <c r="I17" s="32"/>
      <c r="J17" s="32"/>
      <c r="K17" s="32"/>
    </row>
    <row r="18" spans="2:11" ht="13.8" x14ac:dyDescent="0.25">
      <c r="B18" s="36" t="s">
        <v>34</v>
      </c>
      <c r="C18" s="32"/>
      <c r="D18" s="35"/>
      <c r="E18" s="32"/>
      <c r="F18" s="33"/>
      <c r="G18" s="32"/>
      <c r="H18" s="32"/>
      <c r="I18" s="32"/>
      <c r="J18" s="32"/>
      <c r="K18" s="32"/>
    </row>
    <row r="19" spans="2:11" ht="15.6" x14ac:dyDescent="0.25">
      <c r="B19" s="34"/>
      <c r="C19" s="32"/>
      <c r="D19" s="35"/>
      <c r="E19" s="32"/>
      <c r="F19" s="35"/>
      <c r="G19" s="40" t="s">
        <v>37</v>
      </c>
      <c r="H19" s="32"/>
      <c r="I19" s="32"/>
      <c r="J19" s="32"/>
      <c r="K19" s="32"/>
    </row>
    <row r="20" spans="2:11" ht="13.8" x14ac:dyDescent="0.25">
      <c r="B20" s="38" t="s">
        <v>35</v>
      </c>
      <c r="C20" s="38"/>
      <c r="D20" s="38" t="s">
        <v>36</v>
      </c>
      <c r="E20" s="39">
        <v>0</v>
      </c>
      <c r="G20" s="42" t="s">
        <v>21</v>
      </c>
      <c r="I20" s="37"/>
      <c r="J20" s="32"/>
      <c r="K20" s="32"/>
    </row>
    <row r="21" spans="2:11" x14ac:dyDescent="0.25">
      <c r="B21" s="41" t="s">
        <v>76</v>
      </c>
      <c r="C21" s="41"/>
      <c r="D21" s="41" t="s">
        <v>36</v>
      </c>
      <c r="E21" s="39">
        <v>0</v>
      </c>
      <c r="G21" s="42" t="s">
        <v>17</v>
      </c>
    </row>
    <row r="22" spans="2:11" x14ac:dyDescent="0.25">
      <c r="B22" s="38" t="s">
        <v>40</v>
      </c>
      <c r="C22" s="38"/>
      <c r="D22" s="38" t="s">
        <v>36</v>
      </c>
      <c r="E22" s="39">
        <v>0</v>
      </c>
      <c r="G22" s="42" t="s">
        <v>23</v>
      </c>
    </row>
    <row r="24" spans="2:11" x14ac:dyDescent="0.25">
      <c r="B24" s="38" t="s">
        <v>77</v>
      </c>
      <c r="C24" s="44"/>
      <c r="D24" s="38"/>
      <c r="E24" s="38"/>
      <c r="F24" s="38"/>
      <c r="G24" s="38"/>
      <c r="H24" s="38"/>
      <c r="I24" s="38"/>
      <c r="J24" s="45">
        <v>3</v>
      </c>
      <c r="K24" s="39">
        <v>0</v>
      </c>
    </row>
    <row r="25" spans="2:11" x14ac:dyDescent="0.25">
      <c r="B25" s="41" t="s">
        <v>78</v>
      </c>
      <c r="C25" s="46"/>
      <c r="D25" s="41"/>
      <c r="E25" s="41"/>
      <c r="F25" s="41"/>
      <c r="G25" s="41"/>
      <c r="H25" s="41"/>
      <c r="I25" s="41"/>
      <c r="J25" s="45">
        <v>2</v>
      </c>
      <c r="K25" s="39">
        <v>0</v>
      </c>
    </row>
    <row r="26" spans="2:11" x14ac:dyDescent="0.25">
      <c r="B26" s="38" t="s">
        <v>79</v>
      </c>
      <c r="C26" s="44"/>
      <c r="D26" s="38"/>
      <c r="E26" s="38"/>
      <c r="F26" s="38"/>
      <c r="G26" s="38"/>
      <c r="H26" s="38"/>
      <c r="I26" s="38"/>
      <c r="J26" s="45">
        <v>2</v>
      </c>
      <c r="K26" s="39">
        <v>0</v>
      </c>
    </row>
    <row r="27" spans="2:11" x14ac:dyDescent="0.25">
      <c r="B27" s="41" t="s">
        <v>80</v>
      </c>
      <c r="C27" s="46"/>
      <c r="D27" s="41"/>
      <c r="E27" s="41"/>
      <c r="F27" s="41"/>
      <c r="G27" s="41"/>
      <c r="H27" s="41"/>
      <c r="I27" s="41"/>
      <c r="J27" s="45">
        <v>3</v>
      </c>
      <c r="K27" s="39">
        <v>0</v>
      </c>
    </row>
    <row r="28" spans="2:11" x14ac:dyDescent="0.25">
      <c r="B28" s="38" t="s">
        <v>81</v>
      </c>
      <c r="C28" s="44"/>
      <c r="D28" s="38"/>
      <c r="E28" s="38"/>
      <c r="F28" s="38"/>
      <c r="G28" s="38"/>
      <c r="H28" s="38"/>
      <c r="I28" s="38"/>
      <c r="J28" s="45">
        <v>3</v>
      </c>
      <c r="K28" s="39">
        <v>0</v>
      </c>
    </row>
    <row r="29" spans="2:11" x14ac:dyDescent="0.25">
      <c r="B29" s="41" t="s">
        <v>82</v>
      </c>
      <c r="C29" s="46"/>
      <c r="D29" s="41"/>
      <c r="E29" s="41"/>
      <c r="F29" s="41"/>
      <c r="G29" s="41"/>
      <c r="H29" s="41"/>
      <c r="I29" s="41"/>
      <c r="J29" s="45">
        <v>2</v>
      </c>
      <c r="K29" s="39">
        <v>0</v>
      </c>
    </row>
    <row r="30" spans="2:11" x14ac:dyDescent="0.25">
      <c r="B30" s="38" t="s">
        <v>50</v>
      </c>
      <c r="C30" s="44"/>
      <c r="D30" s="38"/>
      <c r="E30" s="38"/>
      <c r="F30" s="38"/>
      <c r="G30" s="38"/>
      <c r="H30" s="38"/>
      <c r="I30" s="38"/>
      <c r="J30" s="45">
        <v>3</v>
      </c>
      <c r="K30" s="39">
        <v>0</v>
      </c>
    </row>
    <row r="31" spans="2:11" x14ac:dyDescent="0.25">
      <c r="B31" s="41" t="s">
        <v>83</v>
      </c>
      <c r="C31" s="46"/>
      <c r="D31" s="41"/>
      <c r="E31" s="41"/>
      <c r="F31" s="41"/>
      <c r="G31" s="41"/>
      <c r="H31" s="41"/>
      <c r="I31" s="41"/>
      <c r="J31" s="45">
        <v>3</v>
      </c>
      <c r="K31" s="39">
        <v>0</v>
      </c>
    </row>
    <row r="32" spans="2:11" x14ac:dyDescent="0.25">
      <c r="B32" s="38" t="s">
        <v>52</v>
      </c>
      <c r="C32" s="44"/>
      <c r="D32" s="38"/>
      <c r="E32" s="38"/>
      <c r="F32" s="38"/>
      <c r="G32" s="38"/>
      <c r="H32" s="38"/>
      <c r="I32" s="38"/>
      <c r="J32" s="45">
        <v>2</v>
      </c>
      <c r="K32" s="39">
        <v>0</v>
      </c>
    </row>
    <row r="33" spans="2:11" x14ac:dyDescent="0.25">
      <c r="B33" s="41" t="s">
        <v>84</v>
      </c>
      <c r="C33" s="46"/>
      <c r="D33" s="41"/>
      <c r="E33" s="41"/>
      <c r="F33" s="41"/>
      <c r="G33" s="41"/>
      <c r="H33" s="41"/>
      <c r="I33" s="41"/>
      <c r="J33" s="45">
        <v>3</v>
      </c>
      <c r="K33" s="39">
        <v>0</v>
      </c>
    </row>
    <row r="34" spans="2:11" x14ac:dyDescent="0.25">
      <c r="B34" s="38" t="s">
        <v>85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86</v>
      </c>
      <c r="C35" s="46"/>
      <c r="D35" s="41"/>
      <c r="E35" s="41"/>
      <c r="F35" s="41"/>
      <c r="G35" s="41"/>
      <c r="H35" s="41"/>
      <c r="I35" s="41"/>
      <c r="J35" s="45">
        <v>2</v>
      </c>
      <c r="K35" s="39">
        <v>0</v>
      </c>
    </row>
    <row r="36" spans="2:11" x14ac:dyDescent="0.25">
      <c r="B36" s="38" t="s">
        <v>87</v>
      </c>
      <c r="C36" s="44"/>
      <c r="D36" s="38"/>
      <c r="E36" s="38"/>
      <c r="F36" s="38"/>
      <c r="G36" s="38"/>
      <c r="H36" s="38"/>
      <c r="I36" s="38"/>
      <c r="J36" s="45">
        <v>2</v>
      </c>
      <c r="K36" s="39">
        <v>0</v>
      </c>
    </row>
    <row r="37" spans="2:11" x14ac:dyDescent="0.25">
      <c r="B37" s="41" t="s">
        <v>335</v>
      </c>
      <c r="C37" s="46"/>
      <c r="D37" s="41"/>
      <c r="E37" s="41"/>
      <c r="F37" s="41"/>
      <c r="G37" s="41"/>
      <c r="H37" s="41"/>
      <c r="I37" s="41"/>
      <c r="J37" s="45">
        <v>3</v>
      </c>
      <c r="K37" s="39">
        <v>0</v>
      </c>
    </row>
    <row r="38" spans="2:11" x14ac:dyDescent="0.25">
      <c r="B38" s="38" t="s">
        <v>337</v>
      </c>
      <c r="C38" s="38"/>
      <c r="D38" s="38"/>
      <c r="E38" s="38"/>
      <c r="F38" s="38"/>
      <c r="G38" s="38"/>
      <c r="H38" s="38"/>
      <c r="I38" s="38"/>
      <c r="J38" s="45">
        <v>2</v>
      </c>
      <c r="K38" s="39">
        <v>0</v>
      </c>
    </row>
    <row r="39" spans="2:11" x14ac:dyDescent="0.25">
      <c r="B39" s="41" t="s">
        <v>88</v>
      </c>
      <c r="C39" s="41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336</v>
      </c>
      <c r="C40" s="38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54</v>
      </c>
      <c r="C41" s="41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56</v>
      </c>
      <c r="C42" s="38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4" spans="2:11" ht="14.4" x14ac:dyDescent="0.3">
      <c r="B44" s="43" t="s">
        <v>59</v>
      </c>
    </row>
    <row r="46" spans="2:11" ht="14.4" x14ac:dyDescent="0.35">
      <c r="B46" s="38" t="s">
        <v>89</v>
      </c>
      <c r="C46" s="47"/>
      <c r="D46" s="47"/>
      <c r="E46" s="47"/>
      <c r="F46" s="47"/>
      <c r="G46" s="47"/>
      <c r="H46" s="47"/>
      <c r="I46" s="47"/>
      <c r="J46" s="131">
        <v>0.5</v>
      </c>
      <c r="K46" s="49">
        <v>0</v>
      </c>
    </row>
    <row r="47" spans="2:11" ht="14.4" x14ac:dyDescent="0.35">
      <c r="B47" s="41" t="s">
        <v>61</v>
      </c>
      <c r="J47" s="131">
        <v>0.5</v>
      </c>
      <c r="K47" s="49">
        <v>0</v>
      </c>
    </row>
    <row r="48" spans="2:11" ht="14.4" x14ac:dyDescent="0.35">
      <c r="B48" s="38" t="s">
        <v>90</v>
      </c>
      <c r="C48" s="47"/>
      <c r="D48" s="47"/>
      <c r="E48" s="47"/>
      <c r="F48" s="47"/>
      <c r="G48" s="47"/>
      <c r="H48" s="47"/>
      <c r="I48" s="47"/>
      <c r="J48" s="131">
        <v>0.5</v>
      </c>
      <c r="K48" s="49">
        <v>0</v>
      </c>
    </row>
    <row r="49" spans="2:11" ht="14.4" x14ac:dyDescent="0.35">
      <c r="B49" s="41" t="s">
        <v>63</v>
      </c>
      <c r="J49" s="131">
        <v>0.25</v>
      </c>
      <c r="K49" s="49">
        <v>0</v>
      </c>
    </row>
    <row r="51" spans="2:11" ht="14.4" x14ac:dyDescent="0.35">
      <c r="B51" s="54" t="s">
        <v>91</v>
      </c>
      <c r="C51" s="183">
        <f>25+(F16*(((E20+E21+E22)+(K24+K25+K26+K27+K28+K29+K30+K31+K32+K33+K34+K35+K36+K37+K40+K41+K42))-(K46+K47+K48+K49)))</f>
        <v>25</v>
      </c>
      <c r="D51" s="149" t="s">
        <v>334</v>
      </c>
      <c r="E51" s="54"/>
      <c r="F51" s="53"/>
      <c r="G51" s="53"/>
      <c r="H51" s="53"/>
      <c r="K51" s="50"/>
    </row>
    <row r="52" spans="2:11" ht="14.4" x14ac:dyDescent="0.35">
      <c r="B52" s="54" t="s">
        <v>92</v>
      </c>
      <c r="C52" s="183">
        <v>25</v>
      </c>
      <c r="D52" s="149" t="s">
        <v>334</v>
      </c>
      <c r="E52" s="54"/>
      <c r="F52" s="53"/>
      <c r="G52" s="53"/>
      <c r="H52" s="53"/>
      <c r="K52" s="50"/>
    </row>
    <row r="53" spans="2:11" ht="14.4" x14ac:dyDescent="0.35">
      <c r="C53" s="184"/>
      <c r="D53" s="53"/>
      <c r="E53" s="54"/>
      <c r="F53" s="53"/>
      <c r="G53" s="53"/>
      <c r="H53" s="53"/>
      <c r="K53" s="50"/>
    </row>
    <row r="54" spans="2:11" ht="13.8" x14ac:dyDescent="0.3">
      <c r="B54" s="51" t="s">
        <v>69</v>
      </c>
      <c r="C54" s="178">
        <f>IF(C51&lt;C52,C52,C51)</f>
        <v>25</v>
      </c>
      <c r="D54" s="150" t="s">
        <v>334</v>
      </c>
      <c r="E54" s="54"/>
      <c r="F54" s="53"/>
      <c r="G54" s="53"/>
      <c r="H54" s="53"/>
      <c r="I54" s="53"/>
      <c r="J54" s="53"/>
      <c r="K54" s="53"/>
    </row>
    <row r="55" spans="2:11" ht="13.8" x14ac:dyDescent="0.3">
      <c r="B55" s="53"/>
      <c r="C55" s="179"/>
      <c r="D55" s="53"/>
      <c r="E55" s="53"/>
      <c r="F55" s="53"/>
      <c r="G55" s="53"/>
      <c r="H55" s="53"/>
      <c r="I55" s="53"/>
      <c r="J55" s="53"/>
      <c r="K55" s="53"/>
    </row>
    <row r="56" spans="2:11" ht="13.8" x14ac:dyDescent="0.3">
      <c r="B56" s="55" t="s">
        <v>70</v>
      </c>
      <c r="C56" s="180" t="s">
        <v>71</v>
      </c>
      <c r="D56" s="55"/>
      <c r="E56" s="56">
        <v>0</v>
      </c>
      <c r="F56" s="41"/>
      <c r="G56" s="53"/>
      <c r="H56" s="53"/>
      <c r="I56" s="53"/>
      <c r="J56" s="53"/>
      <c r="K56" s="53"/>
    </row>
    <row r="57" spans="2:11" ht="13.8" x14ac:dyDescent="0.3">
      <c r="B57" s="37"/>
      <c r="C57" s="181"/>
      <c r="D57" s="41"/>
      <c r="E57" s="58"/>
      <c r="F57" s="59"/>
      <c r="G57" s="53"/>
      <c r="H57" s="53"/>
      <c r="I57" s="53"/>
      <c r="J57" s="53"/>
      <c r="K57" s="53"/>
    </row>
    <row r="58" spans="2:11" ht="13.8" x14ac:dyDescent="0.3">
      <c r="B58" s="60" t="s">
        <v>72</v>
      </c>
      <c r="C58" s="182">
        <f>C54*E56</f>
        <v>0</v>
      </c>
      <c r="D58" s="150" t="s">
        <v>334</v>
      </c>
      <c r="E58" s="58"/>
      <c r="F58" s="59"/>
      <c r="G58" s="53"/>
      <c r="H58" s="53"/>
      <c r="I58" s="53"/>
      <c r="J58" s="53"/>
      <c r="K58" s="53"/>
    </row>
    <row r="59" spans="2:11" ht="13.8" x14ac:dyDescent="0.3">
      <c r="B59" s="37"/>
      <c r="C59" s="181"/>
      <c r="D59" s="41"/>
      <c r="E59" s="58"/>
      <c r="F59" s="59"/>
      <c r="G59" s="53"/>
      <c r="H59" s="53"/>
      <c r="I59" s="53"/>
      <c r="J59" s="53"/>
      <c r="K59" s="53"/>
    </row>
    <row r="60" spans="2:11" ht="13.8" x14ac:dyDescent="0.3">
      <c r="B60" s="55" t="s">
        <v>93</v>
      </c>
      <c r="C60" s="180" t="s">
        <v>71</v>
      </c>
      <c r="D60" s="55"/>
      <c r="E60" s="56">
        <v>0</v>
      </c>
      <c r="F60" s="41"/>
      <c r="G60" s="53"/>
      <c r="H60" s="53"/>
      <c r="I60" s="53"/>
      <c r="J60" s="53"/>
      <c r="K60" s="53"/>
    </row>
    <row r="61" spans="2:11" ht="13.8" x14ac:dyDescent="0.3">
      <c r="B61" s="37"/>
      <c r="C61" s="181"/>
      <c r="D61" s="41"/>
      <c r="E61" s="58"/>
      <c r="F61" s="59"/>
      <c r="G61" s="53"/>
      <c r="H61" s="53"/>
      <c r="I61" s="53"/>
      <c r="J61" s="53"/>
      <c r="K61" s="53"/>
    </row>
    <row r="62" spans="2:11" ht="13.8" x14ac:dyDescent="0.3">
      <c r="B62" s="60" t="s">
        <v>94</v>
      </c>
      <c r="C62" s="182">
        <f>IF((C54*E56)&gt;0,(C58*E60),IF((C54*E56)=0,(C54*E60)))</f>
        <v>0</v>
      </c>
      <c r="D62" s="150" t="s">
        <v>334</v>
      </c>
      <c r="E62" s="58"/>
      <c r="F62" s="59"/>
      <c r="G62" s="53"/>
      <c r="H62" s="53"/>
      <c r="I62" s="53"/>
      <c r="J62" s="53"/>
      <c r="K62" s="53"/>
    </row>
    <row r="63" spans="2:11" ht="13.8" x14ac:dyDescent="0.3">
      <c r="B63" s="37"/>
      <c r="C63" s="57"/>
      <c r="D63" s="41"/>
      <c r="E63" s="58"/>
      <c r="F63" s="59"/>
      <c r="G63" s="53"/>
      <c r="H63" s="53"/>
      <c r="I63" s="53"/>
      <c r="J63" s="53"/>
      <c r="K63" s="53"/>
    </row>
    <row r="64" spans="2:11" ht="14.4" thickBot="1" x14ac:dyDescent="0.35">
      <c r="B64" s="41"/>
      <c r="C64" s="41"/>
      <c r="D64" s="41"/>
      <c r="E64" s="41"/>
      <c r="F64" s="41"/>
      <c r="I64" s="53"/>
      <c r="J64" s="53"/>
      <c r="K64" s="53"/>
    </row>
    <row r="65" spans="2:8" ht="13.8" thickBot="1" x14ac:dyDescent="0.3">
      <c r="B65" s="71" t="s">
        <v>74</v>
      </c>
      <c r="C65" s="62"/>
      <c r="D65" s="62"/>
      <c r="E65" s="63"/>
      <c r="F65" s="72" t="s">
        <v>75</v>
      </c>
      <c r="G65" s="2"/>
      <c r="H65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K71"/>
  <sheetViews>
    <sheetView topLeftCell="A51" workbookViewId="0">
      <selection activeCell="C54" sqref="C54:C69"/>
    </sheetView>
  </sheetViews>
  <sheetFormatPr defaultRowHeight="13.2" x14ac:dyDescent="0.25"/>
  <cols>
    <col min="2" max="2" width="32.33203125" customWidth="1"/>
    <col min="3" max="3" width="16" customWidth="1"/>
    <col min="6" max="6" width="14" customWidth="1"/>
    <col min="8" max="8" width="12.88671875" customWidth="1"/>
    <col min="9" max="9" width="9.109375" hidden="1" customWidth="1"/>
  </cols>
  <sheetData>
    <row r="2" spans="2:8" ht="13.8" thickBot="1" x14ac:dyDescent="0.3"/>
    <row r="3" spans="2:8" ht="13.8" thickBot="1" x14ac:dyDescent="0.3">
      <c r="B3" s="1" t="s">
        <v>0</v>
      </c>
      <c r="C3" s="2"/>
      <c r="D3" s="3"/>
      <c r="E3" s="64" t="s">
        <v>507</v>
      </c>
    </row>
    <row r="4" spans="2:8" ht="13.8" thickBot="1" x14ac:dyDescent="0.3">
      <c r="B4" s="5"/>
      <c r="C4" s="6"/>
      <c r="D4" s="6"/>
    </row>
    <row r="5" spans="2:8" x14ac:dyDescent="0.25">
      <c r="B5" s="66" t="s">
        <v>509</v>
      </c>
      <c r="C5" s="7"/>
      <c r="D5" s="7"/>
      <c r="E5" s="7"/>
      <c r="F5" s="7"/>
      <c r="G5" s="7"/>
      <c r="H5" s="67"/>
    </row>
    <row r="6" spans="2:8" x14ac:dyDescent="0.25">
      <c r="B6" s="68" t="s">
        <v>508</v>
      </c>
      <c r="C6" s="10"/>
      <c r="D6" s="10"/>
      <c r="E6" s="10"/>
      <c r="F6" s="10"/>
      <c r="G6" s="10"/>
      <c r="H6" s="69"/>
    </row>
    <row r="7" spans="2:8" x14ac:dyDescent="0.25">
      <c r="B7" s="68" t="s">
        <v>510</v>
      </c>
      <c r="C7" s="10"/>
      <c r="D7" s="10"/>
      <c r="E7" s="10"/>
      <c r="F7" s="10"/>
      <c r="G7" s="10"/>
      <c r="H7" s="69"/>
    </row>
    <row r="8" spans="2:8" x14ac:dyDescent="0.25">
      <c r="B8" s="68" t="s">
        <v>385</v>
      </c>
      <c r="C8" s="10"/>
      <c r="D8" s="10"/>
      <c r="E8" s="10"/>
      <c r="F8" s="10"/>
      <c r="G8" s="10"/>
      <c r="H8" s="69"/>
    </row>
    <row r="9" spans="2:8" x14ac:dyDescent="0.25">
      <c r="B9" s="68" t="s">
        <v>511</v>
      </c>
      <c r="C9" s="10"/>
      <c r="D9" s="10"/>
      <c r="E9" s="10"/>
      <c r="F9" s="10"/>
      <c r="G9" s="10"/>
      <c r="H9" s="69"/>
    </row>
    <row r="10" spans="2:8" ht="13.8" thickBot="1" x14ac:dyDescent="0.3">
      <c r="B10" s="13" t="s">
        <v>512</v>
      </c>
      <c r="C10" s="14"/>
      <c r="D10" s="14"/>
      <c r="E10" s="14"/>
      <c r="F10" s="14"/>
      <c r="G10" s="14"/>
      <c r="H10" s="65"/>
    </row>
    <row r="11" spans="2:8" x14ac:dyDescent="0.25">
      <c r="B11" s="114"/>
      <c r="C11" s="115"/>
      <c r="D11" s="109"/>
      <c r="E11" s="109"/>
      <c r="F11" s="109"/>
      <c r="G11" s="109"/>
      <c r="H11" s="109"/>
    </row>
    <row r="12" spans="2:8" x14ac:dyDescent="0.25">
      <c r="B12" s="115"/>
      <c r="C12" s="109"/>
      <c r="D12" s="109"/>
      <c r="E12" s="109"/>
      <c r="F12" s="109"/>
      <c r="G12" s="109"/>
      <c r="H12" s="109"/>
    </row>
    <row r="13" spans="2:8" ht="13.8" thickBot="1" x14ac:dyDescent="0.3">
      <c r="B13" s="109"/>
      <c r="C13" s="109"/>
      <c r="D13" s="116"/>
      <c r="E13" s="116"/>
      <c r="F13" s="116"/>
      <c r="G13" s="116"/>
      <c r="H13" s="116"/>
    </row>
    <row r="14" spans="2:8" ht="13.8" thickBot="1" x14ac:dyDescent="0.3">
      <c r="B14" s="64" t="s">
        <v>513</v>
      </c>
      <c r="C14" s="153">
        <v>25</v>
      </c>
      <c r="D14" s="154"/>
      <c r="E14" s="154"/>
      <c r="F14" s="154"/>
      <c r="G14" s="116"/>
      <c r="H14" s="116"/>
    </row>
    <row r="15" spans="2:8" ht="13.8" thickBot="1" x14ac:dyDescent="0.3">
      <c r="B15" s="64" t="s">
        <v>514</v>
      </c>
      <c r="C15" s="153">
        <v>2.5</v>
      </c>
      <c r="D15" s="154"/>
      <c r="E15" s="154"/>
      <c r="F15" s="154"/>
      <c r="G15" s="116"/>
      <c r="H15" s="116"/>
    </row>
    <row r="16" spans="2:8" x14ac:dyDescent="0.25">
      <c r="C16" s="145"/>
      <c r="D16" s="145"/>
      <c r="E16" s="145"/>
      <c r="F16" s="145"/>
    </row>
    <row r="17" spans="2:11" ht="13.8" x14ac:dyDescent="0.3">
      <c r="B17" s="117"/>
      <c r="C17" s="160"/>
      <c r="D17" s="161"/>
      <c r="E17" s="161"/>
      <c r="F17" s="161"/>
      <c r="G17" s="118"/>
      <c r="H17" s="118"/>
      <c r="I17" s="25"/>
      <c r="J17" s="25"/>
      <c r="K17" s="25"/>
    </row>
    <row r="18" spans="2:11" ht="14.4" thickBot="1" x14ac:dyDescent="0.35">
      <c r="B18" s="25"/>
      <c r="C18" s="155"/>
      <c r="D18" s="155"/>
      <c r="E18" s="155"/>
      <c r="F18" s="155"/>
      <c r="G18" s="25"/>
      <c r="H18" s="25"/>
      <c r="I18" s="25"/>
      <c r="J18" s="25"/>
      <c r="K18" s="25"/>
    </row>
    <row r="19" spans="2:11" ht="14.4" thickBot="1" x14ac:dyDescent="0.3">
      <c r="B19" s="64" t="s">
        <v>30</v>
      </c>
      <c r="C19" s="156"/>
      <c r="D19" s="157"/>
      <c r="E19" s="156"/>
      <c r="F19" s="158">
        <f>(C14-C15)/65</f>
        <v>0.34615384615384615</v>
      </c>
      <c r="G19" s="152" t="s">
        <v>334</v>
      </c>
      <c r="H19" s="32"/>
      <c r="I19" s="73" t="s">
        <v>31</v>
      </c>
      <c r="J19" s="73" t="s">
        <v>31</v>
      </c>
      <c r="K19" s="32"/>
    </row>
    <row r="20" spans="2:11" ht="15.6" x14ac:dyDescent="0.25">
      <c r="B20" s="34"/>
      <c r="C20" s="32"/>
      <c r="D20" s="35"/>
      <c r="E20" s="32"/>
      <c r="F20" s="33"/>
      <c r="G20" s="32"/>
      <c r="H20" s="32"/>
      <c r="I20" s="32"/>
      <c r="J20" s="32"/>
      <c r="K20" s="32"/>
    </row>
    <row r="21" spans="2:11" ht="13.8" x14ac:dyDescent="0.25">
      <c r="B21" s="36" t="s">
        <v>34</v>
      </c>
      <c r="C21" s="32"/>
      <c r="D21" s="35"/>
      <c r="E21" s="32"/>
      <c r="F21" s="33"/>
      <c r="G21" s="32"/>
      <c r="H21" s="32"/>
      <c r="I21" s="32"/>
      <c r="J21" s="32"/>
      <c r="K21" s="32"/>
    </row>
    <row r="22" spans="2:11" ht="15.6" x14ac:dyDescent="0.25">
      <c r="B22" s="34"/>
      <c r="C22" s="32"/>
      <c r="D22" s="35"/>
      <c r="E22" s="32"/>
      <c r="F22" s="40" t="s">
        <v>37</v>
      </c>
      <c r="G22" s="32"/>
      <c r="H22" s="32"/>
      <c r="I22" s="37"/>
      <c r="J22" s="32"/>
      <c r="K22" s="32"/>
    </row>
    <row r="23" spans="2:11" x14ac:dyDescent="0.25">
      <c r="B23" s="38" t="s">
        <v>35</v>
      </c>
      <c r="C23" s="38"/>
      <c r="D23" s="38" t="s">
        <v>36</v>
      </c>
      <c r="E23" s="39">
        <v>0</v>
      </c>
      <c r="F23" s="42" t="s">
        <v>21</v>
      </c>
    </row>
    <row r="24" spans="2:11" x14ac:dyDescent="0.25">
      <c r="B24" s="41" t="s">
        <v>76</v>
      </c>
      <c r="C24" s="41"/>
      <c r="D24" s="41" t="s">
        <v>36</v>
      </c>
      <c r="E24" s="39">
        <v>0</v>
      </c>
      <c r="F24" s="42" t="s">
        <v>17</v>
      </c>
    </row>
    <row r="25" spans="2:11" x14ac:dyDescent="0.25">
      <c r="B25" s="38" t="s">
        <v>40</v>
      </c>
      <c r="C25" s="38"/>
      <c r="D25" s="38" t="s">
        <v>36</v>
      </c>
      <c r="E25" s="39">
        <v>0</v>
      </c>
      <c r="F25" s="42" t="s">
        <v>23</v>
      </c>
    </row>
    <row r="27" spans="2:11" x14ac:dyDescent="0.25">
      <c r="B27" s="38" t="s">
        <v>77</v>
      </c>
      <c r="C27" s="44"/>
      <c r="D27" s="38"/>
      <c r="E27" s="38"/>
      <c r="F27" s="38"/>
      <c r="G27" s="38"/>
      <c r="H27" s="38"/>
      <c r="I27" s="38"/>
      <c r="J27" s="45">
        <v>3</v>
      </c>
      <c r="K27" s="39">
        <v>0</v>
      </c>
    </row>
    <row r="28" spans="2:11" x14ac:dyDescent="0.25">
      <c r="B28" s="41" t="s">
        <v>78</v>
      </c>
      <c r="C28" s="46"/>
      <c r="D28" s="41"/>
      <c r="E28" s="41"/>
      <c r="F28" s="41"/>
      <c r="G28" s="41"/>
      <c r="H28" s="41"/>
      <c r="I28" s="41"/>
      <c r="J28" s="45">
        <v>2</v>
      </c>
      <c r="K28" s="39">
        <v>0</v>
      </c>
    </row>
    <row r="29" spans="2:11" x14ac:dyDescent="0.25">
      <c r="B29" s="38" t="s">
        <v>79</v>
      </c>
      <c r="C29" s="44"/>
      <c r="D29" s="38"/>
      <c r="E29" s="38"/>
      <c r="F29" s="38"/>
      <c r="G29" s="38"/>
      <c r="H29" s="38"/>
      <c r="I29" s="38"/>
      <c r="J29" s="45">
        <v>2</v>
      </c>
      <c r="K29" s="39">
        <v>0</v>
      </c>
    </row>
    <row r="30" spans="2:11" x14ac:dyDescent="0.25">
      <c r="B30" s="41" t="s">
        <v>80</v>
      </c>
      <c r="C30" s="46"/>
      <c r="D30" s="41"/>
      <c r="E30" s="41"/>
      <c r="F30" s="41"/>
      <c r="G30" s="41"/>
      <c r="H30" s="41"/>
      <c r="I30" s="41"/>
      <c r="J30" s="45">
        <v>3</v>
      </c>
      <c r="K30" s="39">
        <v>0</v>
      </c>
    </row>
    <row r="31" spans="2:11" x14ac:dyDescent="0.25">
      <c r="B31" s="38" t="s">
        <v>81</v>
      </c>
      <c r="C31" s="44"/>
      <c r="D31" s="38"/>
      <c r="E31" s="38"/>
      <c r="F31" s="38"/>
      <c r="G31" s="38"/>
      <c r="H31" s="38"/>
      <c r="I31" s="38"/>
      <c r="J31" s="45">
        <v>3</v>
      </c>
      <c r="K31" s="39">
        <v>0</v>
      </c>
    </row>
    <row r="32" spans="2:11" x14ac:dyDescent="0.25">
      <c r="B32" s="41" t="s">
        <v>82</v>
      </c>
      <c r="C32" s="46"/>
      <c r="D32" s="41"/>
      <c r="E32" s="41"/>
      <c r="F32" s="41"/>
      <c r="G32" s="41"/>
      <c r="H32" s="41"/>
      <c r="I32" s="41"/>
      <c r="J32" s="45">
        <v>2</v>
      </c>
      <c r="K32" s="39">
        <v>0</v>
      </c>
    </row>
    <row r="33" spans="2:11" x14ac:dyDescent="0.25">
      <c r="B33" s="38" t="s">
        <v>50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83</v>
      </c>
      <c r="C34" s="46"/>
      <c r="D34" s="41"/>
      <c r="E34" s="41"/>
      <c r="F34" s="41"/>
      <c r="G34" s="41"/>
      <c r="H34" s="41"/>
      <c r="I34" s="41"/>
      <c r="J34" s="45">
        <v>3</v>
      </c>
      <c r="K34" s="39">
        <v>0</v>
      </c>
    </row>
    <row r="35" spans="2:11" x14ac:dyDescent="0.25">
      <c r="B35" s="38" t="s">
        <v>52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84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85</v>
      </c>
      <c r="C37" s="44"/>
      <c r="D37" s="38"/>
      <c r="E37" s="38"/>
      <c r="F37" s="38"/>
      <c r="G37" s="38"/>
      <c r="H37" s="38"/>
      <c r="I37" s="38"/>
      <c r="J37" s="45">
        <v>2</v>
      </c>
      <c r="K37" s="39">
        <v>0</v>
      </c>
    </row>
    <row r="38" spans="2:11" x14ac:dyDescent="0.25">
      <c r="B38" s="41" t="s">
        <v>86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87</v>
      </c>
      <c r="C39" s="44"/>
      <c r="D39" s="38"/>
      <c r="E39" s="38"/>
      <c r="F39" s="38"/>
      <c r="G39" s="38"/>
      <c r="H39" s="38"/>
      <c r="I39" s="38"/>
      <c r="J39" s="45">
        <v>2</v>
      </c>
      <c r="K39" s="39">
        <v>0</v>
      </c>
    </row>
    <row r="40" spans="2:11" x14ac:dyDescent="0.25">
      <c r="B40" s="41" t="s">
        <v>335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337</v>
      </c>
      <c r="C41" s="38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88</v>
      </c>
      <c r="C42" s="41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336</v>
      </c>
      <c r="C43" s="38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54</v>
      </c>
      <c r="C44" s="41"/>
      <c r="D44" s="41"/>
      <c r="E44" s="41"/>
      <c r="F44" s="41"/>
      <c r="G44" s="41"/>
      <c r="H44" s="41"/>
      <c r="I44" s="41"/>
      <c r="J44" s="45">
        <v>3</v>
      </c>
      <c r="K44" s="39">
        <v>0</v>
      </c>
    </row>
    <row r="45" spans="2:11" x14ac:dyDescent="0.25">
      <c r="B45" s="38" t="s">
        <v>56</v>
      </c>
      <c r="C45" s="38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7" spans="2:11" ht="14.4" x14ac:dyDescent="0.3">
      <c r="B47" s="43" t="s">
        <v>59</v>
      </c>
    </row>
    <row r="49" spans="2:11" ht="14.4" x14ac:dyDescent="0.35">
      <c r="B49" s="38" t="s">
        <v>89</v>
      </c>
      <c r="C49" s="47"/>
      <c r="D49" s="47"/>
      <c r="E49" s="47"/>
      <c r="F49" s="47"/>
      <c r="G49" s="47"/>
      <c r="H49" s="47"/>
      <c r="I49" s="131">
        <v>0.5</v>
      </c>
      <c r="J49" s="131">
        <v>2</v>
      </c>
      <c r="K49" s="49">
        <v>0</v>
      </c>
    </row>
    <row r="50" spans="2:11" ht="14.4" x14ac:dyDescent="0.35">
      <c r="B50" s="41" t="s">
        <v>61</v>
      </c>
      <c r="I50" s="131">
        <v>0.5</v>
      </c>
      <c r="J50" s="131">
        <v>2</v>
      </c>
      <c r="K50" s="49">
        <v>0</v>
      </c>
    </row>
    <row r="51" spans="2:11" ht="14.4" x14ac:dyDescent="0.35">
      <c r="B51" s="38" t="s">
        <v>90</v>
      </c>
      <c r="C51" s="47"/>
      <c r="D51" s="47"/>
      <c r="E51" s="47"/>
      <c r="F51" s="47"/>
      <c r="G51" s="47"/>
      <c r="H51" s="47"/>
      <c r="I51" s="131">
        <v>0.5</v>
      </c>
      <c r="J51" s="131">
        <v>2</v>
      </c>
      <c r="K51" s="49">
        <v>0</v>
      </c>
    </row>
    <row r="52" spans="2:11" ht="14.4" x14ac:dyDescent="0.35">
      <c r="B52" s="41" t="s">
        <v>63</v>
      </c>
      <c r="I52" s="131">
        <v>0.25</v>
      </c>
      <c r="J52" s="131">
        <v>1</v>
      </c>
      <c r="K52" s="49">
        <v>0</v>
      </c>
    </row>
    <row r="53" spans="2:11" ht="14.4" x14ac:dyDescent="0.35">
      <c r="K53" s="50"/>
    </row>
    <row r="54" spans="2:11" ht="14.4" x14ac:dyDescent="0.35">
      <c r="B54" s="54" t="s">
        <v>91</v>
      </c>
      <c r="C54" s="183">
        <f>2.5+(F19*(((E23+E24+E25)+(K27+K28+K29+K30+K31+K32+K33+K34+K35+K36+K37+K38+K39+K40+K41+K42+K43+K44+K45))-(K49+K50+K51+K52)))</f>
        <v>2.5</v>
      </c>
      <c r="D54" s="149" t="s">
        <v>334</v>
      </c>
      <c r="E54" s="54"/>
      <c r="F54" s="53"/>
      <c r="G54" s="53"/>
      <c r="H54" s="53"/>
      <c r="K54" s="50"/>
    </row>
    <row r="55" spans="2:11" ht="14.4" x14ac:dyDescent="0.35">
      <c r="B55" s="54" t="s">
        <v>92</v>
      </c>
      <c r="C55" s="183">
        <v>2.5</v>
      </c>
      <c r="D55" s="149" t="s">
        <v>334</v>
      </c>
      <c r="E55" s="54"/>
      <c r="F55" s="53"/>
      <c r="G55" s="53"/>
      <c r="H55" s="53"/>
      <c r="K55" s="50"/>
    </row>
    <row r="56" spans="2:11" ht="14.4" x14ac:dyDescent="0.35">
      <c r="C56" s="184"/>
      <c r="D56" s="53"/>
      <c r="E56" s="54"/>
      <c r="F56" s="53"/>
      <c r="G56" s="53"/>
      <c r="H56" s="53"/>
      <c r="K56" s="50"/>
    </row>
    <row r="57" spans="2:11" ht="13.8" x14ac:dyDescent="0.3">
      <c r="B57" s="51" t="s">
        <v>69</v>
      </c>
      <c r="C57" s="178">
        <f>IF(C54&lt;C55,C55,C54)</f>
        <v>2.5</v>
      </c>
      <c r="D57" s="162" t="s">
        <v>334</v>
      </c>
      <c r="E57" s="54"/>
      <c r="F57" s="53"/>
      <c r="G57" s="53"/>
      <c r="H57" s="53"/>
      <c r="I57" s="53"/>
      <c r="J57" s="53"/>
      <c r="K57" s="53"/>
    </row>
    <row r="58" spans="2:11" ht="13.8" x14ac:dyDescent="0.3">
      <c r="B58" s="54"/>
      <c r="C58" s="183"/>
      <c r="D58" s="53"/>
      <c r="E58" s="54"/>
      <c r="F58" s="53"/>
      <c r="G58" s="53"/>
      <c r="H58" s="53"/>
      <c r="I58" s="53"/>
      <c r="J58" s="53"/>
      <c r="K58" s="53"/>
    </row>
    <row r="59" spans="2:11" ht="13.8" x14ac:dyDescent="0.3">
      <c r="B59" s="51" t="s">
        <v>203</v>
      </c>
      <c r="C59" s="195">
        <v>0</v>
      </c>
      <c r="D59" s="53"/>
      <c r="E59" s="54"/>
      <c r="F59" s="53"/>
      <c r="G59" s="53"/>
      <c r="H59" s="53"/>
      <c r="I59" s="53"/>
      <c r="J59" s="53"/>
      <c r="K59" s="53"/>
    </row>
    <row r="60" spans="2:11" ht="13.8" x14ac:dyDescent="0.3">
      <c r="B60" s="54"/>
      <c r="C60" s="183"/>
      <c r="D60" s="53"/>
      <c r="E60" s="54"/>
      <c r="F60" s="53"/>
      <c r="G60" s="53"/>
      <c r="H60" s="53"/>
      <c r="I60" s="53"/>
      <c r="J60" s="53"/>
      <c r="K60" s="53"/>
    </row>
    <row r="61" spans="2:11" ht="13.8" x14ac:dyDescent="0.3">
      <c r="B61" s="60" t="s">
        <v>72</v>
      </c>
      <c r="C61" s="182">
        <f>C57*C59</f>
        <v>0</v>
      </c>
      <c r="D61" s="162" t="s">
        <v>334</v>
      </c>
      <c r="E61" s="54"/>
      <c r="F61" s="53"/>
      <c r="G61" s="53"/>
      <c r="H61" s="53"/>
      <c r="I61" s="53"/>
      <c r="J61" s="53"/>
      <c r="K61" s="53"/>
    </row>
    <row r="62" spans="2:11" ht="13.8" x14ac:dyDescent="0.3">
      <c r="B62" s="53"/>
      <c r="C62" s="179"/>
      <c r="D62" s="53"/>
      <c r="E62" s="53"/>
      <c r="F62" s="53"/>
      <c r="G62" s="53"/>
      <c r="H62" s="53"/>
      <c r="I62" s="53"/>
      <c r="J62" s="53"/>
      <c r="K62" s="53"/>
    </row>
    <row r="63" spans="2:11" ht="13.8" x14ac:dyDescent="0.3">
      <c r="B63" s="55" t="s">
        <v>70</v>
      </c>
      <c r="C63" s="180" t="s">
        <v>71</v>
      </c>
      <c r="D63" s="55"/>
      <c r="E63" s="56">
        <v>0</v>
      </c>
      <c r="F63" s="41"/>
      <c r="G63" s="53"/>
      <c r="H63" s="53"/>
      <c r="I63" s="53"/>
      <c r="J63" s="53"/>
      <c r="K63" s="53"/>
    </row>
    <row r="64" spans="2:11" ht="13.8" x14ac:dyDescent="0.3">
      <c r="B64" s="37"/>
      <c r="C64" s="181"/>
      <c r="D64" s="41"/>
      <c r="E64" s="58"/>
      <c r="F64" s="59"/>
      <c r="G64" s="53"/>
      <c r="H64" s="53"/>
      <c r="I64" s="53"/>
      <c r="J64" s="53"/>
      <c r="K64" s="53"/>
    </row>
    <row r="65" spans="2:11" ht="13.8" x14ac:dyDescent="0.3">
      <c r="B65" s="60" t="s">
        <v>94</v>
      </c>
      <c r="C65" s="182">
        <f>C61*E63</f>
        <v>0</v>
      </c>
      <c r="D65" s="162" t="s">
        <v>334</v>
      </c>
      <c r="E65" s="58"/>
      <c r="F65" s="59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/>
      <c r="F66" s="59"/>
      <c r="G66" s="53"/>
      <c r="H66" s="53"/>
      <c r="I66" s="53"/>
      <c r="J66" s="53"/>
      <c r="K66" s="53"/>
    </row>
    <row r="67" spans="2:11" ht="13.8" x14ac:dyDescent="0.3">
      <c r="B67" s="55" t="s">
        <v>97</v>
      </c>
      <c r="C67" s="180" t="s">
        <v>71</v>
      </c>
      <c r="D67" s="55"/>
      <c r="E67" s="56">
        <v>0</v>
      </c>
      <c r="F67" s="41"/>
      <c r="G67" s="53"/>
      <c r="H67" s="53"/>
      <c r="I67" s="53"/>
      <c r="J67" s="53"/>
      <c r="K67" s="53"/>
    </row>
    <row r="68" spans="2:11" ht="13.8" x14ac:dyDescent="0.3">
      <c r="B68" s="37"/>
      <c r="C68" s="181"/>
      <c r="D68" s="41"/>
      <c r="E68" s="58"/>
      <c r="F68" s="59"/>
      <c r="G68" s="53"/>
      <c r="H68" s="53"/>
    </row>
    <row r="69" spans="2:11" ht="13.8" x14ac:dyDescent="0.3">
      <c r="B69" s="60" t="s">
        <v>106</v>
      </c>
      <c r="C69" s="182">
        <f>IF((C61*E63)&gt;0,(C65*E67),IF((C61*E63)=0,(C61*E67)))</f>
        <v>0</v>
      </c>
      <c r="D69" s="162" t="s">
        <v>334</v>
      </c>
      <c r="E69" s="58"/>
      <c r="F69" s="59"/>
      <c r="G69" s="53"/>
      <c r="H69" s="53"/>
    </row>
    <row r="70" spans="2:11" ht="13.8" thickBot="1" x14ac:dyDescent="0.3">
      <c r="B70" s="41"/>
      <c r="C70" s="41"/>
      <c r="D70" s="41"/>
      <c r="E70" s="41"/>
      <c r="F70" s="41"/>
    </row>
    <row r="71" spans="2:11" ht="13.8" thickBot="1" x14ac:dyDescent="0.3">
      <c r="B71" s="71" t="s">
        <v>74</v>
      </c>
      <c r="C71" s="62"/>
      <c r="D71" s="62"/>
      <c r="E71" s="63"/>
      <c r="F71" s="72" t="s">
        <v>75</v>
      </c>
      <c r="G71" s="2"/>
      <c r="H71" s="3"/>
    </row>
  </sheetData>
  <pageMargins left="0.78740157499999996" right="0.78740157499999996" top="0.984251969" bottom="0.984251969" header="0.49212598499999999" footer="0.49212598499999999"/>
  <pageSetup paperSize="9" scale="67" orientation="portrait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13">
    <pageSetUpPr fitToPage="1"/>
  </sheetPr>
  <dimension ref="B2:K77"/>
  <sheetViews>
    <sheetView workbookViewId="0">
      <selection activeCell="J68" sqref="J68"/>
    </sheetView>
  </sheetViews>
  <sheetFormatPr defaultRowHeight="13.2" x14ac:dyDescent="0.25"/>
  <cols>
    <col min="2" max="2" width="32.33203125" customWidth="1"/>
    <col min="3" max="3" width="16" customWidth="1"/>
    <col min="6" max="6" width="14" customWidth="1"/>
    <col min="8" max="8" width="12.88671875" customWidth="1"/>
    <col min="9" max="9" width="9.109375" hidden="1" customWidth="1"/>
  </cols>
  <sheetData>
    <row r="2" spans="2:8" ht="13.8" thickBot="1" x14ac:dyDescent="0.3"/>
    <row r="3" spans="2:8" ht="13.8" thickBot="1" x14ac:dyDescent="0.3">
      <c r="B3" s="1" t="s">
        <v>0</v>
      </c>
      <c r="C3" s="2"/>
      <c r="D3" s="3"/>
      <c r="E3" s="64" t="s">
        <v>201</v>
      </c>
    </row>
    <row r="4" spans="2:8" ht="13.8" thickBot="1" x14ac:dyDescent="0.3">
      <c r="B4" s="5"/>
      <c r="C4" s="6"/>
      <c r="D4" s="6"/>
    </row>
    <row r="5" spans="2:8" x14ac:dyDescent="0.25">
      <c r="B5" s="66" t="s">
        <v>386</v>
      </c>
      <c r="C5" s="7"/>
      <c r="D5" s="7"/>
      <c r="E5" s="7"/>
      <c r="F5" s="7"/>
      <c r="G5" s="7"/>
      <c r="H5" s="67"/>
    </row>
    <row r="6" spans="2:8" x14ac:dyDescent="0.25">
      <c r="B6" s="68" t="s">
        <v>202</v>
      </c>
      <c r="C6" s="10"/>
      <c r="D6" s="10"/>
      <c r="E6" s="10"/>
      <c r="F6" s="10"/>
      <c r="G6" s="10"/>
      <c r="H6" s="69"/>
    </row>
    <row r="7" spans="2:8" x14ac:dyDescent="0.25">
      <c r="B7" s="68" t="s">
        <v>385</v>
      </c>
      <c r="C7" s="10"/>
      <c r="D7" s="10"/>
      <c r="E7" s="10"/>
      <c r="F7" s="10"/>
      <c r="G7" s="10"/>
      <c r="H7" s="69"/>
    </row>
    <row r="8" spans="2:8" x14ac:dyDescent="0.25">
      <c r="B8" s="68" t="s">
        <v>515</v>
      </c>
      <c r="C8" s="10"/>
      <c r="D8" s="10"/>
      <c r="E8" s="10"/>
      <c r="F8" s="10"/>
      <c r="G8" s="10"/>
      <c r="H8" s="69"/>
    </row>
    <row r="9" spans="2:8" x14ac:dyDescent="0.25">
      <c r="B9" s="68" t="s">
        <v>516</v>
      </c>
      <c r="C9" s="10"/>
      <c r="D9" s="10"/>
      <c r="E9" s="10"/>
      <c r="F9" s="10"/>
      <c r="G9" s="10"/>
      <c r="H9" s="69"/>
    </row>
    <row r="10" spans="2:8" x14ac:dyDescent="0.25">
      <c r="B10" s="68" t="s">
        <v>518</v>
      </c>
      <c r="C10" s="10"/>
      <c r="D10" s="10"/>
      <c r="E10" s="10"/>
      <c r="F10" s="10"/>
      <c r="G10" s="10"/>
      <c r="H10" s="69"/>
    </row>
    <row r="11" spans="2:8" ht="13.8" thickBot="1" x14ac:dyDescent="0.3">
      <c r="B11" s="13" t="s">
        <v>517</v>
      </c>
      <c r="C11" s="14"/>
      <c r="D11" s="14"/>
      <c r="E11" s="14"/>
      <c r="F11" s="14"/>
      <c r="G11" s="14"/>
      <c r="H11" s="65"/>
    </row>
    <row r="12" spans="2:8" x14ac:dyDescent="0.25">
      <c r="B12" s="5"/>
      <c r="C12" s="6"/>
      <c r="D12" s="6"/>
    </row>
    <row r="13" spans="2:8" x14ac:dyDescent="0.25">
      <c r="B13" s="114"/>
      <c r="C13" s="115"/>
      <c r="D13" s="109"/>
      <c r="E13" s="109"/>
      <c r="F13" s="109"/>
      <c r="G13" s="109"/>
      <c r="H13" s="109"/>
    </row>
    <row r="14" spans="2:8" x14ac:dyDescent="0.25">
      <c r="B14" s="115"/>
      <c r="C14" s="109"/>
      <c r="D14" s="109"/>
      <c r="E14" s="109"/>
      <c r="F14" s="109"/>
      <c r="G14" s="109"/>
      <c r="H14" s="109"/>
    </row>
    <row r="15" spans="2:8" ht="13.8" thickBot="1" x14ac:dyDescent="0.3">
      <c r="B15" s="109"/>
      <c r="C15" s="109"/>
      <c r="D15" s="116"/>
      <c r="E15" s="116"/>
      <c r="F15" s="116"/>
      <c r="G15" s="116"/>
      <c r="H15" s="116"/>
    </row>
    <row r="16" spans="2:8" ht="13.8" thickBot="1" x14ac:dyDescent="0.3">
      <c r="B16" s="64" t="s">
        <v>387</v>
      </c>
      <c r="C16" s="153">
        <v>150</v>
      </c>
      <c r="D16" s="154"/>
      <c r="E16" s="154"/>
      <c r="F16" s="154"/>
      <c r="G16" s="116"/>
      <c r="H16" s="116"/>
    </row>
    <row r="17" spans="2:11" ht="13.8" thickBot="1" x14ac:dyDescent="0.3">
      <c r="B17" s="64" t="s">
        <v>388</v>
      </c>
      <c r="C17" s="153">
        <v>75</v>
      </c>
      <c r="D17" s="154"/>
      <c r="E17" s="154"/>
      <c r="F17" s="154"/>
      <c r="G17" s="116"/>
      <c r="H17" s="116"/>
    </row>
    <row r="18" spans="2:11" x14ac:dyDescent="0.25">
      <c r="C18" s="145"/>
      <c r="D18" s="145"/>
      <c r="E18" s="145"/>
      <c r="F18" s="145"/>
    </row>
    <row r="19" spans="2:11" ht="13.8" x14ac:dyDescent="0.3">
      <c r="B19" s="117"/>
      <c r="C19" s="160"/>
      <c r="D19" s="161"/>
      <c r="E19" s="161"/>
      <c r="F19" s="161"/>
      <c r="G19" s="118"/>
      <c r="H19" s="118"/>
      <c r="I19" s="25"/>
      <c r="J19" s="25"/>
      <c r="K19" s="25"/>
    </row>
    <row r="20" spans="2:11" ht="14.4" thickBot="1" x14ac:dyDescent="0.35">
      <c r="B20" s="25"/>
      <c r="C20" s="155"/>
      <c r="D20" s="155"/>
      <c r="E20" s="155"/>
      <c r="F20" s="155"/>
      <c r="G20" s="25"/>
      <c r="H20" s="25"/>
      <c r="I20" s="25"/>
      <c r="J20" s="25"/>
      <c r="K20" s="25"/>
    </row>
    <row r="21" spans="2:11" ht="14.4" thickBot="1" x14ac:dyDescent="0.3">
      <c r="B21" s="64" t="s">
        <v>30</v>
      </c>
      <c r="C21" s="156"/>
      <c r="D21" s="157"/>
      <c r="E21" s="156"/>
      <c r="F21" s="158">
        <f>(C16-C17)/65</f>
        <v>1.1538461538461537</v>
      </c>
      <c r="G21" s="152" t="s">
        <v>334</v>
      </c>
      <c r="H21" s="32"/>
      <c r="I21" s="73" t="s">
        <v>31</v>
      </c>
      <c r="J21" s="73" t="s">
        <v>31</v>
      </c>
      <c r="K21" s="32"/>
    </row>
    <row r="22" spans="2:11" ht="15.6" x14ac:dyDescent="0.25">
      <c r="B22" s="34"/>
      <c r="C22" s="32"/>
      <c r="D22" s="35"/>
      <c r="E22" s="32"/>
      <c r="F22" s="33"/>
      <c r="G22" s="32"/>
      <c r="H22" s="32"/>
      <c r="I22" s="32"/>
      <c r="J22" s="32"/>
      <c r="K22" s="32"/>
    </row>
    <row r="23" spans="2:11" ht="13.8" x14ac:dyDescent="0.25">
      <c r="B23" s="36" t="s">
        <v>34</v>
      </c>
      <c r="C23" s="32"/>
      <c r="D23" s="35"/>
      <c r="E23" s="32"/>
      <c r="F23" s="33"/>
      <c r="G23" s="32"/>
      <c r="H23" s="32"/>
      <c r="I23" s="32"/>
      <c r="J23" s="32"/>
      <c r="K23" s="32"/>
    </row>
    <row r="24" spans="2:11" ht="15.6" x14ac:dyDescent="0.25">
      <c r="B24" s="34"/>
      <c r="C24" s="32"/>
      <c r="D24" s="35"/>
      <c r="E24" s="32"/>
      <c r="F24" s="40" t="s">
        <v>37</v>
      </c>
      <c r="G24" s="32"/>
      <c r="H24" s="32"/>
      <c r="I24" s="37"/>
      <c r="J24" s="32"/>
      <c r="K24" s="32"/>
    </row>
    <row r="25" spans="2:11" x14ac:dyDescent="0.25">
      <c r="B25" s="38" t="s">
        <v>35</v>
      </c>
      <c r="C25" s="38"/>
      <c r="D25" s="38" t="s">
        <v>36</v>
      </c>
      <c r="E25" s="39">
        <v>0</v>
      </c>
      <c r="F25" s="42" t="s">
        <v>21</v>
      </c>
    </row>
    <row r="26" spans="2:11" x14ac:dyDescent="0.25">
      <c r="B26" s="41" t="s">
        <v>76</v>
      </c>
      <c r="C26" s="41"/>
      <c r="D26" s="41" t="s">
        <v>36</v>
      </c>
      <c r="E26" s="39">
        <v>0</v>
      </c>
      <c r="F26" s="42" t="s">
        <v>17</v>
      </c>
    </row>
    <row r="27" spans="2:11" x14ac:dyDescent="0.25">
      <c r="B27" s="38" t="s">
        <v>40</v>
      </c>
      <c r="C27" s="38"/>
      <c r="D27" s="38" t="s">
        <v>36</v>
      </c>
      <c r="E27" s="39">
        <v>0</v>
      </c>
      <c r="F27" s="42" t="s">
        <v>23</v>
      </c>
    </row>
    <row r="29" spans="2:11" x14ac:dyDescent="0.25">
      <c r="B29" s="38" t="s">
        <v>77</v>
      </c>
      <c r="C29" s="44"/>
      <c r="D29" s="38"/>
      <c r="E29" s="38"/>
      <c r="F29" s="38"/>
      <c r="G29" s="38"/>
      <c r="H29" s="38"/>
      <c r="I29" s="38"/>
      <c r="J29" s="45">
        <v>3</v>
      </c>
      <c r="K29" s="39">
        <v>0</v>
      </c>
    </row>
    <row r="30" spans="2:11" x14ac:dyDescent="0.25">
      <c r="B30" s="41" t="s">
        <v>78</v>
      </c>
      <c r="C30" s="46"/>
      <c r="D30" s="41"/>
      <c r="E30" s="41"/>
      <c r="F30" s="41"/>
      <c r="G30" s="41"/>
      <c r="H30" s="41"/>
      <c r="I30" s="41"/>
      <c r="J30" s="45">
        <v>2</v>
      </c>
      <c r="K30" s="39">
        <v>0</v>
      </c>
    </row>
    <row r="31" spans="2:11" x14ac:dyDescent="0.25">
      <c r="B31" s="38" t="s">
        <v>79</v>
      </c>
      <c r="C31" s="44"/>
      <c r="D31" s="38"/>
      <c r="E31" s="38"/>
      <c r="F31" s="38"/>
      <c r="G31" s="38"/>
      <c r="H31" s="38"/>
      <c r="I31" s="38"/>
      <c r="J31" s="45">
        <v>2</v>
      </c>
      <c r="K31" s="39">
        <v>0</v>
      </c>
    </row>
    <row r="32" spans="2:11" x14ac:dyDescent="0.25">
      <c r="B32" s="41" t="s">
        <v>80</v>
      </c>
      <c r="C32" s="46"/>
      <c r="D32" s="41"/>
      <c r="E32" s="41"/>
      <c r="F32" s="41"/>
      <c r="G32" s="41"/>
      <c r="H32" s="41"/>
      <c r="I32" s="41"/>
      <c r="J32" s="45">
        <v>3</v>
      </c>
      <c r="K32" s="39">
        <v>0</v>
      </c>
    </row>
    <row r="33" spans="2:11" x14ac:dyDescent="0.25">
      <c r="B33" s="38" t="s">
        <v>81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82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50</v>
      </c>
      <c r="C35" s="44"/>
      <c r="D35" s="38"/>
      <c r="E35" s="38"/>
      <c r="F35" s="38"/>
      <c r="G35" s="38"/>
      <c r="H35" s="38"/>
      <c r="I35" s="38"/>
      <c r="J35" s="45">
        <v>3</v>
      </c>
      <c r="K35" s="39">
        <v>0</v>
      </c>
    </row>
    <row r="36" spans="2:11" x14ac:dyDescent="0.25">
      <c r="B36" s="41" t="s">
        <v>83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52</v>
      </c>
      <c r="C37" s="44"/>
      <c r="D37" s="38"/>
      <c r="E37" s="38"/>
      <c r="F37" s="38"/>
      <c r="G37" s="38"/>
      <c r="H37" s="38"/>
      <c r="I37" s="38"/>
      <c r="J37" s="45">
        <v>2</v>
      </c>
      <c r="K37" s="39">
        <v>0</v>
      </c>
    </row>
    <row r="38" spans="2:11" x14ac:dyDescent="0.25">
      <c r="B38" s="41" t="s">
        <v>84</v>
      </c>
      <c r="C38" s="46"/>
      <c r="D38" s="41"/>
      <c r="E38" s="41"/>
      <c r="F38" s="41"/>
      <c r="G38" s="41"/>
      <c r="H38" s="41"/>
      <c r="I38" s="41"/>
      <c r="J38" s="45">
        <v>3</v>
      </c>
      <c r="K38" s="39">
        <v>0</v>
      </c>
    </row>
    <row r="39" spans="2:11" x14ac:dyDescent="0.25">
      <c r="B39" s="38" t="s">
        <v>85</v>
      </c>
      <c r="C39" s="44"/>
      <c r="D39" s="38"/>
      <c r="E39" s="38"/>
      <c r="F39" s="38"/>
      <c r="G39" s="38"/>
      <c r="H39" s="38"/>
      <c r="I39" s="38"/>
      <c r="J39" s="45">
        <v>2</v>
      </c>
      <c r="K39" s="39">
        <v>0</v>
      </c>
    </row>
    <row r="40" spans="2:11" x14ac:dyDescent="0.25">
      <c r="B40" s="41" t="s">
        <v>86</v>
      </c>
      <c r="C40" s="46"/>
      <c r="D40" s="41"/>
      <c r="E40" s="41"/>
      <c r="F40" s="41"/>
      <c r="G40" s="41"/>
      <c r="H40" s="41"/>
      <c r="I40" s="41"/>
      <c r="J40" s="45">
        <v>2</v>
      </c>
      <c r="K40" s="39">
        <v>0</v>
      </c>
    </row>
    <row r="41" spans="2:11" x14ac:dyDescent="0.25">
      <c r="B41" s="38" t="s">
        <v>87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335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337</v>
      </c>
      <c r="C43" s="38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88</v>
      </c>
      <c r="C44" s="41"/>
      <c r="D44" s="41"/>
      <c r="E44" s="41"/>
      <c r="F44" s="41"/>
      <c r="G44" s="41"/>
      <c r="H44" s="41"/>
      <c r="I44" s="41"/>
      <c r="J44" s="45">
        <v>3</v>
      </c>
      <c r="K44" s="39">
        <v>0</v>
      </c>
    </row>
    <row r="45" spans="2:11" x14ac:dyDescent="0.25">
      <c r="B45" s="38" t="s">
        <v>336</v>
      </c>
      <c r="C45" s="38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54</v>
      </c>
      <c r="C46" s="41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56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9" spans="2:11" ht="14.4" x14ac:dyDescent="0.3">
      <c r="B49" s="43" t="s">
        <v>59</v>
      </c>
    </row>
    <row r="51" spans="2:11" ht="14.4" x14ac:dyDescent="0.35">
      <c r="B51" s="38" t="s">
        <v>89</v>
      </c>
      <c r="C51" s="47"/>
      <c r="D51" s="47"/>
      <c r="E51" s="47"/>
      <c r="F51" s="47"/>
      <c r="G51" s="47"/>
      <c r="H51" s="47"/>
      <c r="I51" s="131">
        <v>0.5</v>
      </c>
      <c r="J51" s="131">
        <v>2</v>
      </c>
      <c r="K51" s="49">
        <v>0</v>
      </c>
    </row>
    <row r="52" spans="2:11" ht="14.4" x14ac:dyDescent="0.35">
      <c r="B52" s="41" t="s">
        <v>61</v>
      </c>
      <c r="I52" s="131">
        <v>0.5</v>
      </c>
      <c r="J52" s="131">
        <v>2</v>
      </c>
      <c r="K52" s="49">
        <v>0</v>
      </c>
    </row>
    <row r="53" spans="2:11" ht="14.4" x14ac:dyDescent="0.35">
      <c r="B53" s="38" t="s">
        <v>90</v>
      </c>
      <c r="C53" s="47"/>
      <c r="D53" s="47"/>
      <c r="E53" s="47"/>
      <c r="F53" s="47"/>
      <c r="G53" s="47"/>
      <c r="H53" s="47"/>
      <c r="I53" s="131">
        <v>0.5</v>
      </c>
      <c r="J53" s="131">
        <v>2</v>
      </c>
      <c r="K53" s="49">
        <v>0</v>
      </c>
    </row>
    <row r="54" spans="2:11" ht="14.4" x14ac:dyDescent="0.35">
      <c r="B54" s="41" t="s">
        <v>63</v>
      </c>
      <c r="I54" s="131">
        <v>0.25</v>
      </c>
      <c r="J54" s="131">
        <v>1</v>
      </c>
      <c r="K54" s="49">
        <v>0</v>
      </c>
    </row>
    <row r="55" spans="2:11" ht="14.4" x14ac:dyDescent="0.35">
      <c r="K55" s="50"/>
    </row>
    <row r="56" spans="2:11" ht="14.4" x14ac:dyDescent="0.35">
      <c r="B56" s="54" t="s">
        <v>91</v>
      </c>
      <c r="C56" s="183">
        <f>75+(F21*(((E25+E26+E27)+(K29+K30+K31+K32+K33+K34+K35+K36+K37+K38+K39+K40+K41+K42+K43+K44+K45+K46+K47))-(K51+K52+K53+K54)))</f>
        <v>75</v>
      </c>
      <c r="D56" s="149" t="s">
        <v>334</v>
      </c>
      <c r="E56" s="54"/>
      <c r="F56" s="53"/>
      <c r="G56" s="53"/>
      <c r="H56" s="53"/>
      <c r="K56" s="50"/>
    </row>
    <row r="57" spans="2:11" ht="14.4" x14ac:dyDescent="0.35">
      <c r="B57" s="54" t="s">
        <v>92</v>
      </c>
      <c r="C57" s="183">
        <v>75</v>
      </c>
      <c r="D57" s="149" t="s">
        <v>334</v>
      </c>
      <c r="E57" s="54"/>
      <c r="F57" s="53"/>
      <c r="G57" s="53"/>
      <c r="H57" s="53"/>
      <c r="K57" s="50"/>
    </row>
    <row r="58" spans="2:11" ht="14.4" x14ac:dyDescent="0.35">
      <c r="C58" s="184"/>
      <c r="D58" s="53"/>
      <c r="E58" s="54"/>
      <c r="F58" s="53"/>
      <c r="G58" s="53"/>
      <c r="H58" s="53"/>
      <c r="K58" s="50"/>
    </row>
    <row r="59" spans="2:11" ht="13.8" x14ac:dyDescent="0.3">
      <c r="B59" s="51" t="s">
        <v>69</v>
      </c>
      <c r="C59" s="178">
        <f>IF(C57&gt;C56,C57,C56)</f>
        <v>75</v>
      </c>
      <c r="D59" s="162" t="s">
        <v>334</v>
      </c>
      <c r="E59" s="54"/>
      <c r="F59" s="53"/>
      <c r="G59" s="53"/>
      <c r="H59" s="53"/>
      <c r="I59" s="53"/>
      <c r="J59" s="53"/>
      <c r="K59" s="53"/>
    </row>
    <row r="60" spans="2:11" ht="13.8" x14ac:dyDescent="0.3">
      <c r="B60" s="54"/>
      <c r="C60" s="183"/>
      <c r="D60" s="53"/>
      <c r="E60" s="54"/>
      <c r="F60" s="53"/>
      <c r="G60" s="53"/>
      <c r="H60" s="53"/>
      <c r="I60" s="53"/>
      <c r="J60" s="53"/>
      <c r="K60" s="53"/>
    </row>
    <row r="61" spans="2:11" ht="13.8" x14ac:dyDescent="0.3">
      <c r="B61" s="51" t="s">
        <v>203</v>
      </c>
      <c r="C61" s="195">
        <v>1</v>
      </c>
      <c r="D61" s="53"/>
      <c r="E61" s="54"/>
      <c r="F61" s="53"/>
      <c r="G61" s="53"/>
      <c r="H61" s="53"/>
      <c r="I61" s="53"/>
      <c r="J61" s="53"/>
      <c r="K61" s="53"/>
    </row>
    <row r="62" spans="2:11" ht="13.8" x14ac:dyDescent="0.3">
      <c r="B62" s="54"/>
      <c r="C62" s="183"/>
      <c r="D62" s="53"/>
      <c r="E62" s="54"/>
      <c r="F62" s="53"/>
      <c r="G62" s="53"/>
      <c r="H62" s="53"/>
      <c r="I62" s="53"/>
      <c r="J62" s="53"/>
      <c r="K62" s="53"/>
    </row>
    <row r="63" spans="2:11" ht="13.8" x14ac:dyDescent="0.3">
      <c r="B63" s="60" t="s">
        <v>72</v>
      </c>
      <c r="C63" s="182">
        <f>C59*C61</f>
        <v>75</v>
      </c>
      <c r="D63" s="162" t="s">
        <v>334</v>
      </c>
      <c r="E63" s="54"/>
      <c r="F63" s="53"/>
      <c r="G63" s="53"/>
      <c r="H63" s="53"/>
      <c r="I63" s="53"/>
      <c r="J63" s="53"/>
      <c r="K63" s="53"/>
    </row>
    <row r="64" spans="2:11" ht="13.8" x14ac:dyDescent="0.3">
      <c r="B64" s="37"/>
      <c r="C64" s="181"/>
      <c r="D64" s="200"/>
      <c r="E64" s="54"/>
      <c r="F64" s="53"/>
      <c r="G64" s="53"/>
      <c r="H64" s="53"/>
      <c r="I64" s="53"/>
      <c r="J64" s="53"/>
      <c r="K64" s="53"/>
    </row>
    <row r="65" spans="2:11" ht="39.6" x14ac:dyDescent="0.3">
      <c r="B65" s="121" t="s">
        <v>519</v>
      </c>
      <c r="C65" s="196">
        <v>0</v>
      </c>
      <c r="D65" s="53"/>
      <c r="E65" s="54"/>
      <c r="F65" s="53"/>
      <c r="G65" s="53"/>
      <c r="H65" s="53"/>
      <c r="I65" s="53"/>
      <c r="J65" s="53"/>
      <c r="K65" s="53"/>
    </row>
    <row r="66" spans="2:11" ht="13.8" x14ac:dyDescent="0.3">
      <c r="B66" s="54"/>
      <c r="C66" s="183"/>
      <c r="D66" s="53"/>
      <c r="E66" s="199"/>
      <c r="F66" s="41"/>
      <c r="G66" s="53"/>
      <c r="H66" s="53"/>
      <c r="I66" s="53"/>
      <c r="J66" s="53"/>
      <c r="K66" s="53"/>
    </row>
    <row r="67" spans="2:11" ht="13.8" x14ac:dyDescent="0.3">
      <c r="B67" s="60" t="s">
        <v>94</v>
      </c>
      <c r="C67" s="182">
        <f>C63+(C63*0.1)*C65</f>
        <v>75</v>
      </c>
      <c r="D67" s="162" t="s">
        <v>334</v>
      </c>
      <c r="E67" s="199"/>
      <c r="F67" s="41"/>
      <c r="G67" s="53"/>
      <c r="H67" s="53"/>
      <c r="I67" s="53"/>
      <c r="J67" s="53"/>
      <c r="K67" s="53"/>
    </row>
    <row r="68" spans="2:11" ht="13.8" x14ac:dyDescent="0.3">
      <c r="B68" s="54"/>
      <c r="C68" s="183"/>
      <c r="D68" s="53"/>
      <c r="E68" s="199"/>
      <c r="F68" s="41"/>
      <c r="G68" s="53"/>
      <c r="H68" s="53"/>
      <c r="I68" s="53"/>
      <c r="J68" s="53"/>
      <c r="K68" s="53"/>
    </row>
    <row r="69" spans="2:11" ht="13.8" x14ac:dyDescent="0.3">
      <c r="B69" s="55" t="s">
        <v>70</v>
      </c>
      <c r="C69" s="180" t="s">
        <v>71</v>
      </c>
      <c r="D69" s="55"/>
      <c r="E69" s="56">
        <v>0</v>
      </c>
      <c r="F69" s="41"/>
      <c r="G69" s="53"/>
      <c r="H69" s="53"/>
      <c r="I69" s="53"/>
      <c r="J69" s="53"/>
      <c r="K69" s="53"/>
    </row>
    <row r="70" spans="2:11" ht="13.8" x14ac:dyDescent="0.3">
      <c r="B70" s="54"/>
      <c r="C70" s="183"/>
      <c r="D70" s="53"/>
      <c r="E70" s="199"/>
      <c r="F70" s="41"/>
      <c r="G70" s="53"/>
      <c r="H70" s="53"/>
      <c r="I70" s="53"/>
      <c r="J70" s="53"/>
      <c r="K70" s="53"/>
    </row>
    <row r="71" spans="2:11" ht="13.8" x14ac:dyDescent="0.3">
      <c r="B71" s="60" t="s">
        <v>106</v>
      </c>
      <c r="C71" s="182">
        <f>(C67*E69)</f>
        <v>0</v>
      </c>
      <c r="D71" s="162" t="s">
        <v>334</v>
      </c>
      <c r="E71" s="58"/>
      <c r="F71" s="59"/>
      <c r="G71" s="53"/>
      <c r="H71" s="53"/>
      <c r="I71" s="53"/>
      <c r="J71" s="53"/>
      <c r="K71" s="53"/>
    </row>
    <row r="72" spans="2:11" ht="13.8" x14ac:dyDescent="0.3">
      <c r="B72" s="54"/>
      <c r="C72" s="183"/>
      <c r="D72" s="53"/>
      <c r="E72" s="199"/>
      <c r="F72" s="41"/>
      <c r="G72" s="53"/>
      <c r="H72" s="53"/>
      <c r="I72" s="53"/>
      <c r="J72" s="53"/>
      <c r="K72" s="53"/>
    </row>
    <row r="73" spans="2:11" ht="13.8" x14ac:dyDescent="0.3">
      <c r="B73" s="55" t="s">
        <v>97</v>
      </c>
      <c r="C73" s="180" t="s">
        <v>71</v>
      </c>
      <c r="D73" s="55"/>
      <c r="E73" s="56">
        <v>0</v>
      </c>
      <c r="F73" s="41"/>
      <c r="G73" s="53"/>
      <c r="H73" s="53"/>
      <c r="I73" s="53"/>
      <c r="J73" s="53"/>
      <c r="K73" s="53"/>
    </row>
    <row r="74" spans="2:11" ht="13.8" x14ac:dyDescent="0.3">
      <c r="B74" s="37"/>
      <c r="C74" s="181"/>
      <c r="D74" s="41"/>
      <c r="E74" s="58"/>
      <c r="F74" s="59"/>
      <c r="G74" s="53"/>
      <c r="H74" s="53"/>
    </row>
    <row r="75" spans="2:11" ht="13.8" x14ac:dyDescent="0.3">
      <c r="B75" s="60" t="s">
        <v>124</v>
      </c>
      <c r="C75" s="182">
        <f>IF((C63*E67)&gt;0,(C71*E73),IF((C63*E67)=0,(C63*E73)))</f>
        <v>0</v>
      </c>
      <c r="D75" s="162" t="s">
        <v>334</v>
      </c>
      <c r="E75" s="58"/>
      <c r="F75" s="59"/>
      <c r="G75" s="53"/>
      <c r="H75" s="53"/>
    </row>
    <row r="76" spans="2:11" ht="13.8" thickBot="1" x14ac:dyDescent="0.3">
      <c r="B76" s="41"/>
      <c r="C76" s="41"/>
      <c r="D76" s="41"/>
      <c r="E76" s="41"/>
      <c r="F76" s="41"/>
    </row>
    <row r="77" spans="2:11" ht="13.8" thickBot="1" x14ac:dyDescent="0.3">
      <c r="B77" s="71" t="s">
        <v>74</v>
      </c>
      <c r="C77" s="62"/>
      <c r="D77" s="62"/>
      <c r="E77" s="63"/>
      <c r="F77" s="72" t="s">
        <v>75</v>
      </c>
      <c r="G77" s="2"/>
      <c r="H77" s="3"/>
    </row>
  </sheetData>
  <pageMargins left="0.78740157499999996" right="0.78740157499999996" top="0.984251969" bottom="0.984251969" header="0.49212598499999999" footer="0.49212598499999999"/>
  <pageSetup paperSize="9" scale="65" orientation="portrait" r:id="rId1"/>
  <headerFooter alignWithMargins="0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8">
    <pageSetUpPr fitToPage="1"/>
  </sheetPr>
  <dimension ref="B1:K83"/>
  <sheetViews>
    <sheetView topLeftCell="A62" zoomScaleNormal="100" zoomScaleSheetLayoutView="110" workbookViewId="0">
      <selection activeCell="A75" sqref="A75:XFD75"/>
    </sheetView>
  </sheetViews>
  <sheetFormatPr defaultRowHeight="13.2" x14ac:dyDescent="0.25"/>
  <cols>
    <col min="2" max="2" width="25.5546875" customWidth="1"/>
    <col min="3" max="3" width="16" customWidth="1"/>
    <col min="6" max="6" width="13.5546875" customWidth="1"/>
    <col min="9" max="9" width="9.33203125" customWidth="1"/>
  </cols>
  <sheetData>
    <row r="1" spans="2:8" x14ac:dyDescent="0.25">
      <c r="B1" s="220"/>
      <c r="C1" s="220"/>
      <c r="D1" s="220"/>
      <c r="E1" s="220"/>
      <c r="F1" s="220"/>
      <c r="G1" s="220"/>
    </row>
    <row r="2" spans="2:8" ht="13.8" thickBot="1" x14ac:dyDescent="0.3"/>
    <row r="3" spans="2:8" ht="13.8" thickBot="1" x14ac:dyDescent="0.3">
      <c r="B3" s="1" t="s">
        <v>391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390</v>
      </c>
      <c r="C5" s="7"/>
      <c r="D5" s="7"/>
      <c r="E5" s="7"/>
      <c r="F5" s="7"/>
      <c r="G5" s="7"/>
      <c r="H5" s="67"/>
    </row>
    <row r="6" spans="2:8" x14ac:dyDescent="0.25">
      <c r="B6" s="68" t="s">
        <v>205</v>
      </c>
      <c r="C6" s="10"/>
      <c r="D6" s="10"/>
      <c r="E6" s="10"/>
      <c r="F6" s="10"/>
      <c r="G6" s="122"/>
      <c r="H6" s="69"/>
    </row>
    <row r="7" spans="2:8" x14ac:dyDescent="0.25">
      <c r="B7" s="68" t="s">
        <v>206</v>
      </c>
      <c r="C7" s="10"/>
      <c r="D7" s="10"/>
      <c r="E7" s="10"/>
      <c r="F7" s="10"/>
      <c r="G7" s="10"/>
      <c r="H7" s="69"/>
    </row>
    <row r="8" spans="2:8" x14ac:dyDescent="0.25">
      <c r="B8" s="68" t="s">
        <v>207</v>
      </c>
      <c r="C8" s="10"/>
      <c r="D8" s="10"/>
      <c r="E8" s="10"/>
      <c r="F8" s="10"/>
      <c r="G8" s="10"/>
      <c r="H8" s="69"/>
    </row>
    <row r="9" spans="2:8" x14ac:dyDescent="0.25">
      <c r="B9" s="68" t="s">
        <v>389</v>
      </c>
      <c r="C9" s="10"/>
      <c r="D9" s="10"/>
      <c r="E9" s="10"/>
      <c r="F9" s="10"/>
      <c r="G9" s="10"/>
      <c r="H9" s="69"/>
    </row>
    <row r="10" spans="2:8" x14ac:dyDescent="0.25">
      <c r="B10" s="68" t="s">
        <v>208</v>
      </c>
      <c r="C10" s="10"/>
      <c r="D10" s="10"/>
      <c r="E10" s="10"/>
      <c r="F10" s="10"/>
      <c r="G10" s="10"/>
      <c r="H10" s="69"/>
    </row>
    <row r="11" spans="2:8" x14ac:dyDescent="0.25">
      <c r="B11" s="68" t="s">
        <v>209</v>
      </c>
      <c r="C11" s="10"/>
      <c r="D11" s="10"/>
      <c r="E11" s="10"/>
      <c r="F11" s="10"/>
      <c r="G11" s="10"/>
      <c r="H11" s="69"/>
    </row>
    <row r="12" spans="2:8" x14ac:dyDescent="0.25">
      <c r="B12" s="68" t="s">
        <v>210</v>
      </c>
      <c r="C12" s="10"/>
      <c r="D12" s="10"/>
      <c r="E12" s="10"/>
      <c r="F12" s="10"/>
      <c r="G12" s="10"/>
      <c r="H12" s="69"/>
    </row>
    <row r="13" spans="2:8" x14ac:dyDescent="0.25">
      <c r="B13" s="68" t="s">
        <v>211</v>
      </c>
      <c r="C13" s="10"/>
      <c r="D13" s="10"/>
      <c r="E13" s="10"/>
      <c r="F13" s="10"/>
      <c r="G13" s="10"/>
      <c r="H13" s="69"/>
    </row>
    <row r="14" spans="2:8" ht="13.8" thickBot="1" x14ac:dyDescent="0.3">
      <c r="B14" s="13" t="s">
        <v>212</v>
      </c>
      <c r="C14" s="14"/>
      <c r="D14" s="14"/>
      <c r="E14" s="14"/>
      <c r="F14" s="14"/>
      <c r="G14" s="14"/>
      <c r="H14" s="65"/>
    </row>
    <row r="15" spans="2:8" x14ac:dyDescent="0.25">
      <c r="B15" s="6"/>
      <c r="C15" s="6"/>
      <c r="D15" s="6"/>
      <c r="E15" s="6"/>
      <c r="F15" s="6"/>
      <c r="G15" s="6"/>
      <c r="H15" s="6"/>
    </row>
    <row r="16" spans="2:8" x14ac:dyDescent="0.25">
      <c r="B16" s="5"/>
      <c r="C16" s="6"/>
      <c r="D16" s="6"/>
    </row>
    <row r="17" spans="2:11" x14ac:dyDescent="0.25">
      <c r="B17" s="15" t="s">
        <v>13</v>
      </c>
      <c r="C17" s="16" t="s">
        <v>14</v>
      </c>
      <c r="D17" s="17" t="s">
        <v>15</v>
      </c>
      <c r="E17" s="17" t="s">
        <v>16</v>
      </c>
      <c r="F17" s="17" t="s">
        <v>17</v>
      </c>
      <c r="G17" s="17" t="s">
        <v>18</v>
      </c>
      <c r="H17" s="17" t="s">
        <v>19</v>
      </c>
    </row>
    <row r="18" spans="2:11" x14ac:dyDescent="0.25">
      <c r="B18" s="16" t="s">
        <v>20</v>
      </c>
      <c r="C18" s="18"/>
      <c r="D18" s="18">
        <v>1</v>
      </c>
      <c r="E18" s="18">
        <f>D18+0.75</f>
        <v>1.75</v>
      </c>
      <c r="F18" s="18">
        <f>E18+0.75</f>
        <v>2.5</v>
      </c>
      <c r="G18" s="18">
        <f>F18+0.75</f>
        <v>3.25</v>
      </c>
      <c r="H18" s="18">
        <f>G18+0.75</f>
        <v>4</v>
      </c>
    </row>
    <row r="19" spans="2:11" x14ac:dyDescent="0.25">
      <c r="B19" s="17" t="s">
        <v>21</v>
      </c>
      <c r="C19" s="18">
        <v>1</v>
      </c>
      <c r="D19" s="19">
        <f>(D18*C19)</f>
        <v>1</v>
      </c>
      <c r="E19" s="19">
        <f>(E18*C19)</f>
        <v>1.75</v>
      </c>
      <c r="F19" s="19">
        <f>(F18*C19)</f>
        <v>2.5</v>
      </c>
      <c r="G19" s="19">
        <f>(G18*C19)</f>
        <v>3.25</v>
      </c>
      <c r="H19" s="19">
        <f>(H18*C19)</f>
        <v>4</v>
      </c>
    </row>
    <row r="20" spans="2:11" x14ac:dyDescent="0.25">
      <c r="B20" s="17" t="s">
        <v>22</v>
      </c>
      <c r="C20" s="18">
        <v>2</v>
      </c>
      <c r="D20" s="19">
        <f>(D18*C20)</f>
        <v>2</v>
      </c>
      <c r="E20" s="19">
        <v>3</v>
      </c>
      <c r="F20" s="19">
        <f>(F18*C20)</f>
        <v>5</v>
      </c>
      <c r="G20" s="19">
        <f>(G18*C20)</f>
        <v>6.5</v>
      </c>
      <c r="H20" s="19">
        <f>(H18*C20)</f>
        <v>8</v>
      </c>
    </row>
    <row r="21" spans="2:11" x14ac:dyDescent="0.25">
      <c r="B21" s="17" t="s">
        <v>23</v>
      </c>
      <c r="C21" s="18">
        <v>3</v>
      </c>
      <c r="D21" s="19">
        <f>(D18*C21)</f>
        <v>3</v>
      </c>
      <c r="E21" s="19">
        <f>(E18*C21)</f>
        <v>5.25</v>
      </c>
      <c r="F21" s="19">
        <f>(F18*C21)</f>
        <v>7.5</v>
      </c>
      <c r="G21" s="19">
        <f>(G18*C21)</f>
        <v>9.75</v>
      </c>
      <c r="H21" s="19">
        <f>(H18*C21)</f>
        <v>12</v>
      </c>
    </row>
    <row r="23" spans="2:11" x14ac:dyDescent="0.25">
      <c r="B23" s="20" t="s">
        <v>142</v>
      </c>
      <c r="C23" s="21"/>
    </row>
    <row r="25" spans="2:11" ht="13.8" x14ac:dyDescent="0.3">
      <c r="B25" s="22" t="s">
        <v>29</v>
      </c>
      <c r="C25" s="23" t="s">
        <v>14</v>
      </c>
      <c r="D25" s="24" t="s">
        <v>15</v>
      </c>
      <c r="E25" s="24" t="s">
        <v>16</v>
      </c>
      <c r="F25" s="24" t="s">
        <v>17</v>
      </c>
      <c r="G25" s="24" t="s">
        <v>18</v>
      </c>
      <c r="H25" s="24" t="s">
        <v>19</v>
      </c>
      <c r="I25" s="25"/>
      <c r="J25" s="25"/>
      <c r="K25" s="25"/>
    </row>
    <row r="26" spans="2:11" ht="13.8" x14ac:dyDescent="0.3">
      <c r="B26" s="26" t="s">
        <v>20</v>
      </c>
      <c r="C26" s="27"/>
      <c r="D26" s="27"/>
      <c r="E26" s="27"/>
      <c r="F26" s="27"/>
      <c r="G26" s="27"/>
      <c r="H26" s="27"/>
      <c r="I26" s="25"/>
      <c r="J26" s="25"/>
      <c r="K26" s="25"/>
    </row>
    <row r="27" spans="2:11" ht="13.8" x14ac:dyDescent="0.3">
      <c r="B27" s="28" t="s">
        <v>21</v>
      </c>
      <c r="C27" s="27"/>
      <c r="D27" s="132">
        <v>32.01</v>
      </c>
      <c r="E27" s="132">
        <f>D27*E19</f>
        <v>56.017499999999998</v>
      </c>
      <c r="F27" s="132">
        <f>D27*F19</f>
        <v>80.024999999999991</v>
      </c>
      <c r="G27" s="132">
        <f>D27*G19</f>
        <v>104.0325</v>
      </c>
      <c r="H27" s="132">
        <f>D27*H19</f>
        <v>128.04</v>
      </c>
      <c r="I27" s="25"/>
      <c r="J27" s="25"/>
      <c r="K27" s="25"/>
    </row>
    <row r="28" spans="2:11" ht="13.8" x14ac:dyDescent="0.3">
      <c r="B28" s="28" t="s">
        <v>22</v>
      </c>
      <c r="C28" s="27"/>
      <c r="D28" s="132">
        <f>D27*D20</f>
        <v>64.02</v>
      </c>
      <c r="E28" s="132">
        <f>D27*E20</f>
        <v>96.03</v>
      </c>
      <c r="F28" s="132">
        <f>D27*F20</f>
        <v>160.04999999999998</v>
      </c>
      <c r="G28" s="132">
        <f>D27*G20</f>
        <v>208.065</v>
      </c>
      <c r="H28" s="132">
        <f>D27*H20</f>
        <v>256.08</v>
      </c>
      <c r="I28" s="25"/>
      <c r="J28" s="25"/>
      <c r="K28" s="25"/>
    </row>
    <row r="29" spans="2:11" ht="13.8" x14ac:dyDescent="0.3">
      <c r="B29" s="28" t="s">
        <v>23</v>
      </c>
      <c r="C29" s="27"/>
      <c r="D29" s="132">
        <f>D27*D21</f>
        <v>96.03</v>
      </c>
      <c r="E29" s="132">
        <f>D27*E21</f>
        <v>168.05249999999998</v>
      </c>
      <c r="F29" s="132">
        <f>D27*F21</f>
        <v>240.07499999999999</v>
      </c>
      <c r="G29" s="132">
        <f>D27*G21</f>
        <v>312.09749999999997</v>
      </c>
      <c r="H29" s="132">
        <f>D27*H21</f>
        <v>384.12</v>
      </c>
      <c r="I29" s="25"/>
      <c r="J29" s="25"/>
      <c r="K29" s="25"/>
    </row>
    <row r="30" spans="2:11" ht="14.4" thickBot="1" x14ac:dyDescent="0.35"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2:11" ht="14.4" thickBot="1" x14ac:dyDescent="0.3">
      <c r="B31" s="64" t="s">
        <v>30</v>
      </c>
      <c r="C31" s="29"/>
      <c r="D31" s="30"/>
      <c r="E31" s="29"/>
      <c r="F31" s="143">
        <v>96.03</v>
      </c>
      <c r="G31" s="152" t="s">
        <v>334</v>
      </c>
      <c r="H31" s="32"/>
      <c r="I31" s="73" t="s">
        <v>31</v>
      </c>
      <c r="J31" s="32"/>
      <c r="K31" s="32"/>
    </row>
    <row r="32" spans="2:11" ht="15.6" x14ac:dyDescent="0.25">
      <c r="B32" s="34"/>
      <c r="C32" s="32"/>
      <c r="D32" s="35"/>
      <c r="E32" s="32"/>
      <c r="F32" s="33"/>
      <c r="G32" s="32"/>
      <c r="H32" s="32"/>
      <c r="I32" s="32"/>
      <c r="J32" s="32"/>
      <c r="K32" s="32"/>
    </row>
    <row r="33" spans="2:11" ht="13.8" x14ac:dyDescent="0.25">
      <c r="B33" s="36" t="s">
        <v>34</v>
      </c>
      <c r="C33" s="32"/>
      <c r="D33" s="35"/>
      <c r="E33" s="32"/>
      <c r="F33" s="33"/>
      <c r="G33" s="32"/>
      <c r="H33" s="32"/>
      <c r="I33" s="32"/>
      <c r="J33" s="32"/>
      <c r="K33" s="32"/>
    </row>
    <row r="34" spans="2:11" ht="15.6" x14ac:dyDescent="0.25">
      <c r="B34" s="34"/>
      <c r="C34" s="32"/>
      <c r="D34" s="35"/>
      <c r="E34" s="32"/>
      <c r="F34" s="40" t="s">
        <v>37</v>
      </c>
      <c r="G34" s="32"/>
      <c r="H34" s="32"/>
      <c r="I34" s="37"/>
      <c r="J34" s="32"/>
      <c r="K34" s="32"/>
    </row>
    <row r="35" spans="2:11" x14ac:dyDescent="0.25">
      <c r="B35" s="38" t="s">
        <v>35</v>
      </c>
      <c r="C35" s="38"/>
      <c r="D35" s="38" t="s">
        <v>36</v>
      </c>
      <c r="E35" s="39">
        <v>0</v>
      </c>
      <c r="F35" s="42" t="s">
        <v>21</v>
      </c>
    </row>
    <row r="36" spans="2:11" x14ac:dyDescent="0.25">
      <c r="B36" s="41" t="s">
        <v>76</v>
      </c>
      <c r="C36" s="41"/>
      <c r="D36" s="41" t="s">
        <v>36</v>
      </c>
      <c r="E36" s="39">
        <v>0</v>
      </c>
      <c r="F36" s="42" t="s">
        <v>17</v>
      </c>
    </row>
    <row r="37" spans="2:11" x14ac:dyDescent="0.25">
      <c r="B37" s="38" t="s">
        <v>40</v>
      </c>
      <c r="C37" s="38"/>
      <c r="D37" s="38" t="s">
        <v>36</v>
      </c>
      <c r="E37" s="39">
        <v>0</v>
      </c>
      <c r="F37" s="42" t="s">
        <v>23</v>
      </c>
    </row>
    <row r="39" spans="2:11" x14ac:dyDescent="0.25">
      <c r="B39" s="38" t="s">
        <v>77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78</v>
      </c>
      <c r="C40" s="46"/>
      <c r="D40" s="41"/>
      <c r="E40" s="41"/>
      <c r="F40" s="41"/>
      <c r="G40" s="41"/>
      <c r="H40" s="41"/>
      <c r="I40" s="41"/>
      <c r="J40" s="45">
        <v>2</v>
      </c>
      <c r="K40" s="39">
        <v>0</v>
      </c>
    </row>
    <row r="41" spans="2:11" x14ac:dyDescent="0.25">
      <c r="B41" s="38" t="s">
        <v>79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80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81</v>
      </c>
      <c r="C43" s="44"/>
      <c r="D43" s="38"/>
      <c r="E43" s="38"/>
      <c r="F43" s="38"/>
      <c r="G43" s="38"/>
      <c r="H43" s="38"/>
      <c r="I43" s="38"/>
      <c r="J43" s="45">
        <v>3</v>
      </c>
      <c r="K43" s="39">
        <v>0</v>
      </c>
    </row>
    <row r="44" spans="2:11" x14ac:dyDescent="0.25">
      <c r="B44" s="41" t="s">
        <v>82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50</v>
      </c>
      <c r="C45" s="44"/>
      <c r="D45" s="38"/>
      <c r="E45" s="38"/>
      <c r="F45" s="38"/>
      <c r="G45" s="38"/>
      <c r="H45" s="38"/>
      <c r="I45" s="38"/>
      <c r="J45" s="45">
        <v>3</v>
      </c>
      <c r="K45" s="39">
        <v>0</v>
      </c>
    </row>
    <row r="46" spans="2:11" x14ac:dyDescent="0.25">
      <c r="B46" s="41" t="s">
        <v>83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52</v>
      </c>
      <c r="C47" s="44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84</v>
      </c>
      <c r="C48" s="46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85</v>
      </c>
      <c r="C49" s="44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86</v>
      </c>
      <c r="C50" s="46"/>
      <c r="D50" s="41"/>
      <c r="E50" s="41"/>
      <c r="F50" s="41"/>
      <c r="G50" s="41"/>
      <c r="H50" s="41"/>
      <c r="I50" s="41"/>
      <c r="J50" s="45">
        <v>2</v>
      </c>
      <c r="K50" s="39">
        <v>0</v>
      </c>
    </row>
    <row r="51" spans="2:11" x14ac:dyDescent="0.25">
      <c r="B51" s="38" t="s">
        <v>87</v>
      </c>
      <c r="C51" s="44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2" spans="2:11" x14ac:dyDescent="0.25">
      <c r="B52" s="41" t="s">
        <v>335</v>
      </c>
      <c r="C52" s="46"/>
      <c r="D52" s="41"/>
      <c r="E52" s="41"/>
      <c r="F52" s="41"/>
      <c r="G52" s="41"/>
      <c r="H52" s="41"/>
      <c r="I52" s="41"/>
      <c r="J52" s="45">
        <v>3</v>
      </c>
      <c r="K52" s="39">
        <v>0</v>
      </c>
    </row>
    <row r="53" spans="2:11" x14ac:dyDescent="0.25">
      <c r="B53" s="38" t="s">
        <v>337</v>
      </c>
      <c r="C53" s="38"/>
      <c r="D53" s="38"/>
      <c r="E53" s="38"/>
      <c r="F53" s="38"/>
      <c r="G53" s="38"/>
      <c r="H53" s="38"/>
      <c r="I53" s="38"/>
      <c r="J53" s="45">
        <v>2</v>
      </c>
      <c r="K53" s="39">
        <v>0</v>
      </c>
    </row>
    <row r="54" spans="2:11" x14ac:dyDescent="0.25">
      <c r="B54" s="41" t="s">
        <v>88</v>
      </c>
      <c r="C54" s="41"/>
      <c r="D54" s="41"/>
      <c r="E54" s="41"/>
      <c r="F54" s="41"/>
      <c r="G54" s="41"/>
      <c r="H54" s="41"/>
      <c r="I54" s="41"/>
      <c r="J54" s="45">
        <v>3</v>
      </c>
      <c r="K54" s="39">
        <v>0</v>
      </c>
    </row>
    <row r="55" spans="2:11" x14ac:dyDescent="0.25">
      <c r="B55" s="38" t="s">
        <v>336</v>
      </c>
      <c r="C55" s="38"/>
      <c r="D55" s="38"/>
      <c r="E55" s="38"/>
      <c r="F55" s="38"/>
      <c r="G55" s="38"/>
      <c r="H55" s="38"/>
      <c r="I55" s="38"/>
      <c r="J55" s="45">
        <v>2</v>
      </c>
      <c r="K55" s="39">
        <v>0</v>
      </c>
    </row>
    <row r="56" spans="2:11" x14ac:dyDescent="0.25">
      <c r="B56" s="41" t="s">
        <v>54</v>
      </c>
      <c r="C56" s="41"/>
      <c r="D56" s="41"/>
      <c r="E56" s="41"/>
      <c r="F56" s="41"/>
      <c r="G56" s="41"/>
      <c r="H56" s="41"/>
      <c r="I56" s="41"/>
      <c r="J56" s="45">
        <v>3</v>
      </c>
      <c r="K56" s="39">
        <v>0</v>
      </c>
    </row>
    <row r="57" spans="2:11" x14ac:dyDescent="0.25">
      <c r="B57" s="38" t="s">
        <v>56</v>
      </c>
      <c r="C57" s="38"/>
      <c r="D57" s="38"/>
      <c r="E57" s="38"/>
      <c r="F57" s="38"/>
      <c r="G57" s="38"/>
      <c r="H57" s="38"/>
      <c r="I57" s="38"/>
      <c r="J57" s="45">
        <v>2</v>
      </c>
      <c r="K57" s="39">
        <v>0</v>
      </c>
    </row>
    <row r="59" spans="2:11" ht="14.4" x14ac:dyDescent="0.3">
      <c r="B59" s="43" t="s">
        <v>59</v>
      </c>
    </row>
    <row r="61" spans="2:11" ht="14.4" x14ac:dyDescent="0.35">
      <c r="B61" s="38" t="s">
        <v>89</v>
      </c>
      <c r="C61" s="47"/>
      <c r="D61" s="47"/>
      <c r="E61" s="47"/>
      <c r="F61" s="47"/>
      <c r="G61" s="47"/>
      <c r="H61" s="47"/>
      <c r="I61" s="47"/>
      <c r="J61" s="131">
        <v>0.5</v>
      </c>
      <c r="K61" s="49">
        <v>0</v>
      </c>
    </row>
    <row r="62" spans="2:11" ht="14.4" x14ac:dyDescent="0.35">
      <c r="B62" s="41" t="s">
        <v>61</v>
      </c>
      <c r="J62" s="131">
        <v>0.5</v>
      </c>
      <c r="K62" s="49">
        <v>0</v>
      </c>
    </row>
    <row r="63" spans="2:11" ht="14.4" x14ac:dyDescent="0.35">
      <c r="B63" s="38" t="s">
        <v>90</v>
      </c>
      <c r="C63" s="47"/>
      <c r="D63" s="47"/>
      <c r="E63" s="47"/>
      <c r="F63" s="47"/>
      <c r="G63" s="47"/>
      <c r="H63" s="47"/>
      <c r="I63" s="47"/>
      <c r="J63" s="131">
        <v>0.5</v>
      </c>
      <c r="K63" s="49">
        <v>0</v>
      </c>
    </row>
    <row r="64" spans="2:11" ht="14.4" x14ac:dyDescent="0.35">
      <c r="B64" s="41" t="s">
        <v>63</v>
      </c>
      <c r="J64" s="131">
        <v>0.25</v>
      </c>
      <c r="K64" s="49">
        <v>0</v>
      </c>
    </row>
    <row r="65" spans="2:11" ht="14.4" x14ac:dyDescent="0.35">
      <c r="K65" s="50"/>
    </row>
    <row r="66" spans="2:11" ht="14.4" x14ac:dyDescent="0.35">
      <c r="B66" s="54" t="s">
        <v>91</v>
      </c>
      <c r="C66" s="183">
        <f>(25+F31)+(F31*(((E35+E36+E37)+(K39+K40+K41+K42+K43+K44+K45+K46+K47+K48+K49+K50+K51+K52+K53+K54+K55+K56+K57))-(K61+K62+K63+K64)))</f>
        <v>121.03</v>
      </c>
      <c r="D66" s="149" t="s">
        <v>334</v>
      </c>
      <c r="E66" s="54"/>
      <c r="F66" s="53"/>
      <c r="G66" s="53"/>
      <c r="H66" s="53"/>
      <c r="K66" s="50"/>
    </row>
    <row r="67" spans="2:11" ht="14.4" x14ac:dyDescent="0.35">
      <c r="B67" s="54" t="s">
        <v>92</v>
      </c>
      <c r="C67" s="183">
        <v>25</v>
      </c>
      <c r="D67" s="149" t="s">
        <v>334</v>
      </c>
      <c r="E67" s="54"/>
      <c r="F67" s="53"/>
      <c r="G67" s="53"/>
      <c r="H67" s="53"/>
      <c r="K67" s="50"/>
    </row>
    <row r="68" spans="2:11" ht="14.4" x14ac:dyDescent="0.35">
      <c r="C68" s="184"/>
      <c r="D68" s="53"/>
      <c r="E68" s="54"/>
      <c r="F68" s="53"/>
      <c r="G68" s="53"/>
      <c r="H68" s="53"/>
      <c r="K68" s="50"/>
    </row>
    <row r="69" spans="2:11" ht="13.8" x14ac:dyDescent="0.3">
      <c r="B69" s="51" t="s">
        <v>69</v>
      </c>
      <c r="C69" s="178">
        <f>IF(C66&lt;C67,C67,C66)</f>
        <v>121.03</v>
      </c>
      <c r="D69" s="162" t="s">
        <v>334</v>
      </c>
      <c r="E69" s="54"/>
      <c r="F69" s="53"/>
      <c r="G69" s="53"/>
      <c r="H69" s="53"/>
      <c r="I69" s="53"/>
      <c r="J69" s="53"/>
      <c r="K69" s="53"/>
    </row>
    <row r="70" spans="2:11" ht="13.8" x14ac:dyDescent="0.3">
      <c r="B70" s="53"/>
      <c r="C70" s="179"/>
      <c r="D70" s="53"/>
      <c r="E70" s="53"/>
      <c r="F70" s="53"/>
      <c r="G70" s="53"/>
      <c r="H70" s="53"/>
      <c r="I70" s="53"/>
      <c r="J70" s="53"/>
      <c r="K70" s="53"/>
    </row>
    <row r="71" spans="2:11" ht="13.8" x14ac:dyDescent="0.3">
      <c r="B71" s="136" t="s">
        <v>213</v>
      </c>
      <c r="C71" s="180" t="s">
        <v>71</v>
      </c>
      <c r="D71" s="55"/>
      <c r="E71" s="56">
        <v>0</v>
      </c>
      <c r="F71" s="53"/>
      <c r="G71" s="53"/>
      <c r="H71" s="53"/>
      <c r="I71" s="53"/>
      <c r="J71" s="53"/>
      <c r="K71" s="53"/>
    </row>
    <row r="72" spans="2:11" ht="13.8" x14ac:dyDescent="0.3">
      <c r="B72" s="53"/>
      <c r="C72" s="179"/>
      <c r="D72" s="53"/>
      <c r="E72" s="53"/>
      <c r="F72" s="53"/>
      <c r="G72" s="53"/>
      <c r="H72" s="53"/>
      <c r="I72" s="53"/>
      <c r="J72" s="53"/>
      <c r="K72" s="53"/>
    </row>
    <row r="73" spans="2:11" ht="13.8" x14ac:dyDescent="0.3">
      <c r="B73" s="51" t="s">
        <v>72</v>
      </c>
      <c r="C73" s="178">
        <f>C69*E71</f>
        <v>0</v>
      </c>
      <c r="D73" s="162" t="s">
        <v>334</v>
      </c>
      <c r="E73" s="53"/>
      <c r="F73" s="53"/>
      <c r="G73" s="53"/>
      <c r="H73" s="53"/>
      <c r="I73" s="53"/>
      <c r="J73" s="53"/>
      <c r="K73" s="53"/>
    </row>
    <row r="74" spans="2:11" ht="13.8" x14ac:dyDescent="0.3">
      <c r="C74" s="184"/>
      <c r="D74" s="53"/>
      <c r="E74" s="53"/>
      <c r="F74" s="53"/>
      <c r="G74" s="53"/>
      <c r="H74" s="53"/>
      <c r="I74" s="53"/>
      <c r="J74" s="53"/>
      <c r="K74" s="53"/>
    </row>
    <row r="75" spans="2:11" ht="13.8" x14ac:dyDescent="0.3">
      <c r="B75" s="55" t="s">
        <v>70</v>
      </c>
      <c r="C75" s="180" t="s">
        <v>71</v>
      </c>
      <c r="D75" s="55"/>
      <c r="E75" s="56">
        <v>0</v>
      </c>
      <c r="F75" s="41"/>
      <c r="G75" s="53"/>
      <c r="H75" s="53"/>
      <c r="I75" s="53"/>
      <c r="J75" s="53"/>
      <c r="K75" s="53"/>
    </row>
    <row r="76" spans="2:11" ht="13.8" x14ac:dyDescent="0.3">
      <c r="B76" s="37"/>
      <c r="C76" s="181"/>
      <c r="D76" s="41"/>
      <c r="E76" s="58"/>
      <c r="F76" s="59"/>
      <c r="G76" s="53"/>
      <c r="H76" s="53"/>
      <c r="I76" s="53"/>
      <c r="J76" s="53"/>
      <c r="K76" s="53"/>
    </row>
    <row r="77" spans="2:11" ht="13.8" x14ac:dyDescent="0.3">
      <c r="B77" s="60" t="s">
        <v>94</v>
      </c>
      <c r="C77" s="182">
        <f>IF((C69*E71)&gt;0,(C73*E75),IF((C69*E71)=0,(C69*E75)))</f>
        <v>0</v>
      </c>
      <c r="D77" s="162" t="s">
        <v>334</v>
      </c>
      <c r="E77" s="58"/>
      <c r="F77" s="59"/>
      <c r="G77" s="53"/>
      <c r="H77" s="53"/>
      <c r="I77" s="53"/>
      <c r="J77" s="53"/>
      <c r="K77" s="53"/>
    </row>
    <row r="78" spans="2:11" ht="13.8" x14ac:dyDescent="0.3">
      <c r="B78" s="37"/>
      <c r="C78" s="181"/>
      <c r="D78" s="41"/>
      <c r="E78" s="58"/>
      <c r="F78" s="59"/>
      <c r="G78" s="53"/>
      <c r="H78" s="53"/>
      <c r="I78" s="53"/>
      <c r="J78" s="53"/>
      <c r="K78" s="53"/>
    </row>
    <row r="79" spans="2:11" ht="13.8" x14ac:dyDescent="0.3">
      <c r="B79" s="55" t="s">
        <v>97</v>
      </c>
      <c r="C79" s="180" t="s">
        <v>71</v>
      </c>
      <c r="D79" s="55"/>
      <c r="E79" s="56">
        <v>0</v>
      </c>
      <c r="F79" s="41"/>
      <c r="G79" s="53"/>
      <c r="H79" s="53"/>
      <c r="I79" s="53"/>
      <c r="J79" s="53"/>
      <c r="K79" s="53"/>
    </row>
    <row r="80" spans="2:11" ht="13.8" x14ac:dyDescent="0.3">
      <c r="B80" s="37"/>
      <c r="C80" s="181"/>
      <c r="D80" s="41"/>
      <c r="E80" s="58"/>
      <c r="F80" s="59"/>
      <c r="G80" s="53"/>
      <c r="H80" s="53"/>
      <c r="I80" s="53"/>
      <c r="J80" s="53"/>
      <c r="K80" s="53"/>
    </row>
    <row r="81" spans="2:8" ht="13.8" x14ac:dyDescent="0.3">
      <c r="B81" s="60" t="s">
        <v>106</v>
      </c>
      <c r="C81" s="182">
        <f>IF((C66*E75)&gt;0,(C77*E79),IF((C66*E75)=0,(C66*E79)))</f>
        <v>0</v>
      </c>
      <c r="D81" s="162" t="s">
        <v>334</v>
      </c>
      <c r="E81" s="58"/>
      <c r="F81" s="59"/>
      <c r="G81" s="53"/>
      <c r="H81" s="53"/>
    </row>
    <row r="82" spans="2:8" ht="13.8" thickBot="1" x14ac:dyDescent="0.3">
      <c r="B82" s="41"/>
      <c r="C82" s="41"/>
      <c r="D82" s="41"/>
      <c r="E82" s="41"/>
      <c r="F82" s="41"/>
    </row>
    <row r="83" spans="2:8" ht="13.8" thickBot="1" x14ac:dyDescent="0.3">
      <c r="B83" s="71" t="s">
        <v>74</v>
      </c>
      <c r="C83" s="62"/>
      <c r="D83" s="62"/>
      <c r="E83" s="63"/>
      <c r="F83" s="72" t="s">
        <v>75</v>
      </c>
      <c r="G83" s="2"/>
      <c r="H83" s="3"/>
    </row>
  </sheetData>
  <mergeCells count="1">
    <mergeCell ref="B1:G1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  <rowBreaks count="1" manualBreakCount="1">
    <brk id="38" max="16383" man="1"/>
  </rowBreaks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9"/>
  <dimension ref="B2:K83"/>
  <sheetViews>
    <sheetView topLeftCell="A63" workbookViewId="0">
      <selection activeCell="C66" sqref="C66:C81"/>
    </sheetView>
  </sheetViews>
  <sheetFormatPr defaultRowHeight="13.2" x14ac:dyDescent="0.25"/>
  <cols>
    <col min="2" max="2" width="26.6640625" customWidth="1"/>
    <col min="3" max="3" width="16" customWidth="1"/>
    <col min="6" max="6" width="13.5546875" customWidth="1"/>
    <col min="9" max="9" width="11.6640625" customWidth="1"/>
  </cols>
  <sheetData>
    <row r="2" spans="2:8" ht="13.8" thickBot="1" x14ac:dyDescent="0.3"/>
    <row r="3" spans="2:8" ht="13.8" thickBot="1" x14ac:dyDescent="0.3">
      <c r="B3" s="1" t="s">
        <v>392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390</v>
      </c>
      <c r="C5" s="7"/>
      <c r="D5" s="7"/>
      <c r="E5" s="7"/>
      <c r="F5" s="7"/>
      <c r="G5" s="7"/>
      <c r="H5" s="67"/>
    </row>
    <row r="6" spans="2:8" x14ac:dyDescent="0.25">
      <c r="B6" s="68" t="s">
        <v>205</v>
      </c>
      <c r="C6" s="10"/>
      <c r="D6" s="10"/>
      <c r="E6" s="10"/>
      <c r="F6" s="10"/>
      <c r="G6" s="10"/>
      <c r="H6" s="69"/>
    </row>
    <row r="7" spans="2:8" x14ac:dyDescent="0.25">
      <c r="B7" s="68" t="s">
        <v>206</v>
      </c>
      <c r="C7" s="10"/>
      <c r="D7" s="10"/>
      <c r="E7" s="10"/>
      <c r="F7" s="10"/>
      <c r="G7" s="10"/>
      <c r="H7" s="69"/>
    </row>
    <row r="8" spans="2:8" x14ac:dyDescent="0.25">
      <c r="B8" s="68" t="s">
        <v>207</v>
      </c>
      <c r="C8" s="10"/>
      <c r="D8" s="10"/>
      <c r="E8" s="10"/>
      <c r="F8" s="10"/>
      <c r="G8" s="10"/>
      <c r="H8" s="69"/>
    </row>
    <row r="9" spans="2:8" x14ac:dyDescent="0.25">
      <c r="B9" s="68" t="s">
        <v>389</v>
      </c>
      <c r="C9" s="10"/>
      <c r="D9" s="10"/>
      <c r="E9" s="10"/>
      <c r="F9" s="10"/>
      <c r="G9" s="10"/>
      <c r="H9" s="69"/>
    </row>
    <row r="10" spans="2:8" x14ac:dyDescent="0.25">
      <c r="B10" s="68" t="s">
        <v>208</v>
      </c>
      <c r="C10" s="10"/>
      <c r="D10" s="10"/>
      <c r="E10" s="10"/>
      <c r="F10" s="10"/>
      <c r="G10" s="10"/>
      <c r="H10" s="69"/>
    </row>
    <row r="11" spans="2:8" x14ac:dyDescent="0.25">
      <c r="B11" s="68" t="s">
        <v>209</v>
      </c>
      <c r="C11" s="10"/>
      <c r="D11" s="10"/>
      <c r="E11" s="10"/>
      <c r="F11" s="10"/>
      <c r="G11" s="10"/>
      <c r="H11" s="69"/>
    </row>
    <row r="12" spans="2:8" x14ac:dyDescent="0.25">
      <c r="B12" s="68" t="s">
        <v>210</v>
      </c>
      <c r="C12" s="10"/>
      <c r="D12" s="10"/>
      <c r="E12" s="10"/>
      <c r="F12" s="10"/>
      <c r="G12" s="10"/>
      <c r="H12" s="69"/>
    </row>
    <row r="13" spans="2:8" x14ac:dyDescent="0.25">
      <c r="B13" s="68" t="s">
        <v>211</v>
      </c>
      <c r="C13" s="10"/>
      <c r="D13" s="10"/>
      <c r="E13" s="10"/>
      <c r="F13" s="10"/>
      <c r="G13" s="10"/>
      <c r="H13" s="69"/>
    </row>
    <row r="14" spans="2:8" ht="13.8" thickBot="1" x14ac:dyDescent="0.3">
      <c r="B14" s="13" t="s">
        <v>212</v>
      </c>
      <c r="C14" s="14"/>
      <c r="D14" s="14"/>
      <c r="E14" s="14"/>
      <c r="F14" s="14"/>
      <c r="G14" s="14"/>
      <c r="H14" s="65"/>
    </row>
    <row r="15" spans="2:8" x14ac:dyDescent="0.25">
      <c r="B15" s="6"/>
      <c r="C15" s="6"/>
      <c r="D15" s="6"/>
      <c r="E15" s="6"/>
      <c r="F15" s="6"/>
      <c r="G15" s="6"/>
      <c r="H15" s="6"/>
    </row>
    <row r="16" spans="2:8" x14ac:dyDescent="0.25">
      <c r="B16" s="5"/>
      <c r="C16" s="6"/>
      <c r="D16" s="6"/>
    </row>
    <row r="17" spans="2:11" x14ac:dyDescent="0.25">
      <c r="B17" s="15" t="s">
        <v>13</v>
      </c>
      <c r="C17" s="16" t="s">
        <v>14</v>
      </c>
      <c r="D17" s="17" t="s">
        <v>15</v>
      </c>
      <c r="E17" s="17" t="s">
        <v>16</v>
      </c>
      <c r="F17" s="17" t="s">
        <v>17</v>
      </c>
      <c r="G17" s="17" t="s">
        <v>18</v>
      </c>
      <c r="H17" s="17" t="s">
        <v>19</v>
      </c>
    </row>
    <row r="18" spans="2:11" x14ac:dyDescent="0.25">
      <c r="B18" s="16" t="s">
        <v>20</v>
      </c>
      <c r="C18" s="18"/>
      <c r="D18" s="18">
        <v>1</v>
      </c>
      <c r="E18" s="18">
        <f>D18+0.75</f>
        <v>1.75</v>
      </c>
      <c r="F18" s="18">
        <f>E18+0.75</f>
        <v>2.5</v>
      </c>
      <c r="G18" s="18">
        <f>F18+0.75</f>
        <v>3.25</v>
      </c>
      <c r="H18" s="18">
        <f>G18+0.75</f>
        <v>4</v>
      </c>
    </row>
    <row r="19" spans="2:11" x14ac:dyDescent="0.25">
      <c r="B19" s="17" t="s">
        <v>21</v>
      </c>
      <c r="C19" s="18">
        <v>1</v>
      </c>
      <c r="D19" s="19">
        <f>(D18*C19)</f>
        <v>1</v>
      </c>
      <c r="E19" s="19">
        <f>(E18*C19)</f>
        <v>1.75</v>
      </c>
      <c r="F19" s="19">
        <f>(F18*C19)</f>
        <v>2.5</v>
      </c>
      <c r="G19" s="19">
        <f>(G18*C19)</f>
        <v>3.25</v>
      </c>
      <c r="H19" s="19">
        <f>(H18*C19)</f>
        <v>4</v>
      </c>
    </row>
    <row r="20" spans="2:11" x14ac:dyDescent="0.25">
      <c r="B20" s="17" t="s">
        <v>22</v>
      </c>
      <c r="C20" s="18">
        <v>2</v>
      </c>
      <c r="D20" s="19">
        <f>(D18*C20)</f>
        <v>2</v>
      </c>
      <c r="E20" s="19">
        <v>3</v>
      </c>
      <c r="F20" s="19">
        <f>(F18*C20)</f>
        <v>5</v>
      </c>
      <c r="G20" s="19">
        <f>(G18*C20)</f>
        <v>6.5</v>
      </c>
      <c r="H20" s="19">
        <f>(H18*C20)</f>
        <v>8</v>
      </c>
    </row>
    <row r="21" spans="2:11" x14ac:dyDescent="0.25">
      <c r="B21" s="17" t="s">
        <v>23</v>
      </c>
      <c r="C21" s="18">
        <v>3</v>
      </c>
      <c r="D21" s="19">
        <f>(D18*C21)</f>
        <v>3</v>
      </c>
      <c r="E21" s="19">
        <f>(E18*C21)</f>
        <v>5.25</v>
      </c>
      <c r="F21" s="19">
        <f>(F18*C21)</f>
        <v>7.5</v>
      </c>
      <c r="G21" s="19">
        <f>(G18*C21)</f>
        <v>9.75</v>
      </c>
      <c r="H21" s="19">
        <f>(H18*C21)</f>
        <v>12</v>
      </c>
    </row>
    <row r="23" spans="2:11" x14ac:dyDescent="0.25">
      <c r="B23" s="20" t="s">
        <v>142</v>
      </c>
      <c r="C23" s="21"/>
    </row>
    <row r="25" spans="2:11" ht="13.8" x14ac:dyDescent="0.3">
      <c r="B25" s="22" t="s">
        <v>29</v>
      </c>
      <c r="C25" s="23" t="s">
        <v>14</v>
      </c>
      <c r="D25" s="24" t="s">
        <v>15</v>
      </c>
      <c r="E25" s="24" t="s">
        <v>16</v>
      </c>
      <c r="F25" s="24" t="s">
        <v>17</v>
      </c>
      <c r="G25" s="24" t="s">
        <v>18</v>
      </c>
      <c r="H25" s="24" t="s">
        <v>19</v>
      </c>
      <c r="I25" s="25"/>
      <c r="J25" s="25"/>
      <c r="K25" s="25"/>
    </row>
    <row r="26" spans="2:11" ht="13.8" x14ac:dyDescent="0.3">
      <c r="B26" s="26" t="s">
        <v>20</v>
      </c>
      <c r="C26" s="27"/>
      <c r="D26" s="27"/>
      <c r="E26" s="27"/>
      <c r="F26" s="27"/>
      <c r="G26" s="27"/>
      <c r="H26" s="27"/>
      <c r="I26" s="25"/>
      <c r="J26" s="25"/>
      <c r="K26" s="25"/>
    </row>
    <row r="27" spans="2:11" ht="13.8" x14ac:dyDescent="0.3">
      <c r="B27" s="28" t="s">
        <v>21</v>
      </c>
      <c r="C27" s="27"/>
      <c r="D27" s="132">
        <v>32.049999999999997</v>
      </c>
      <c r="E27" s="132">
        <f>D27*E19</f>
        <v>56.087499999999991</v>
      </c>
      <c r="F27" s="132">
        <f>D27*F19</f>
        <v>80.125</v>
      </c>
      <c r="G27" s="132">
        <f>D27*G19</f>
        <v>104.16249999999999</v>
      </c>
      <c r="H27" s="132">
        <f>D27*H19</f>
        <v>128.19999999999999</v>
      </c>
      <c r="I27" s="25"/>
      <c r="J27" s="25"/>
      <c r="K27" s="25"/>
    </row>
    <row r="28" spans="2:11" ht="13.8" x14ac:dyDescent="0.3">
      <c r="B28" s="28" t="s">
        <v>22</v>
      </c>
      <c r="C28" s="27"/>
      <c r="D28" s="132">
        <f>D27*D20</f>
        <v>64.099999999999994</v>
      </c>
      <c r="E28" s="132">
        <f>D27*E20</f>
        <v>96.149999999999991</v>
      </c>
      <c r="F28" s="132">
        <f>D27*F20</f>
        <v>160.25</v>
      </c>
      <c r="G28" s="132">
        <f>D27*G20</f>
        <v>208.32499999999999</v>
      </c>
      <c r="H28" s="132">
        <f>D27*H20</f>
        <v>256.39999999999998</v>
      </c>
      <c r="I28" s="25"/>
      <c r="J28" s="25"/>
      <c r="K28" s="25"/>
    </row>
    <row r="29" spans="2:11" ht="13.8" x14ac:dyDescent="0.3">
      <c r="B29" s="28" t="s">
        <v>23</v>
      </c>
      <c r="C29" s="27"/>
      <c r="D29" s="132">
        <f>D27*D21</f>
        <v>96.149999999999991</v>
      </c>
      <c r="E29" s="132">
        <f>D27*E21</f>
        <v>168.26249999999999</v>
      </c>
      <c r="F29" s="132">
        <f>D27*F21</f>
        <v>240.37499999999997</v>
      </c>
      <c r="G29" s="132">
        <f>D27*G21</f>
        <v>312.48749999999995</v>
      </c>
      <c r="H29" s="132">
        <f>D27*H21</f>
        <v>384.59999999999997</v>
      </c>
      <c r="I29" s="25"/>
      <c r="J29" s="25"/>
      <c r="K29" s="25"/>
    </row>
    <row r="30" spans="2:11" ht="14.4" thickBot="1" x14ac:dyDescent="0.35"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2:11" ht="14.4" thickBot="1" x14ac:dyDescent="0.3">
      <c r="B31" s="64" t="s">
        <v>30</v>
      </c>
      <c r="C31" s="29"/>
      <c r="D31" s="30"/>
      <c r="E31" s="29"/>
      <c r="F31" s="143">
        <v>96.15</v>
      </c>
      <c r="G31" s="152" t="s">
        <v>334</v>
      </c>
      <c r="H31" s="32"/>
      <c r="I31" s="73" t="s">
        <v>31</v>
      </c>
      <c r="J31" s="32"/>
      <c r="K31" s="32"/>
    </row>
    <row r="32" spans="2:11" ht="15.6" x14ac:dyDescent="0.25">
      <c r="B32" s="34"/>
      <c r="C32" s="32"/>
      <c r="D32" s="35"/>
      <c r="E32" s="32"/>
      <c r="F32" s="33"/>
      <c r="G32" s="32"/>
      <c r="H32" s="32"/>
      <c r="I32" s="32"/>
      <c r="J32" s="32"/>
      <c r="K32" s="32"/>
    </row>
    <row r="33" spans="2:11" ht="13.8" x14ac:dyDescent="0.25">
      <c r="B33" s="36" t="s">
        <v>34</v>
      </c>
      <c r="C33" s="32"/>
      <c r="D33" s="35"/>
      <c r="E33" s="32"/>
      <c r="F33" s="33"/>
      <c r="G33" s="32"/>
      <c r="H33" s="32"/>
      <c r="I33" s="32"/>
      <c r="J33" s="32"/>
      <c r="K33" s="32"/>
    </row>
    <row r="34" spans="2:11" ht="15.6" x14ac:dyDescent="0.25">
      <c r="B34" s="34"/>
      <c r="C34" s="32"/>
      <c r="D34" s="35"/>
      <c r="E34" s="32"/>
      <c r="F34" s="40" t="s">
        <v>37</v>
      </c>
      <c r="G34" s="32"/>
      <c r="H34" s="32"/>
      <c r="I34" s="37"/>
      <c r="J34" s="32"/>
      <c r="K34" s="32"/>
    </row>
    <row r="35" spans="2:11" x14ac:dyDescent="0.25">
      <c r="B35" s="38" t="s">
        <v>35</v>
      </c>
      <c r="C35" s="38"/>
      <c r="D35" s="38" t="s">
        <v>36</v>
      </c>
      <c r="E35" s="39">
        <v>0</v>
      </c>
      <c r="F35" s="42" t="s">
        <v>21</v>
      </c>
    </row>
    <row r="36" spans="2:11" x14ac:dyDescent="0.25">
      <c r="B36" s="41" t="s">
        <v>76</v>
      </c>
      <c r="C36" s="41"/>
      <c r="D36" s="41" t="s">
        <v>36</v>
      </c>
      <c r="E36" s="39">
        <v>0</v>
      </c>
      <c r="F36" s="42" t="s">
        <v>17</v>
      </c>
    </row>
    <row r="37" spans="2:11" x14ac:dyDescent="0.25">
      <c r="B37" s="38" t="s">
        <v>40</v>
      </c>
      <c r="C37" s="38"/>
      <c r="D37" s="38" t="s">
        <v>36</v>
      </c>
      <c r="E37" s="39">
        <v>0</v>
      </c>
      <c r="F37" s="42" t="s">
        <v>23</v>
      </c>
    </row>
    <row r="39" spans="2:11" x14ac:dyDescent="0.25">
      <c r="B39" s="38" t="s">
        <v>77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78</v>
      </c>
      <c r="C40" s="46"/>
      <c r="D40" s="41"/>
      <c r="E40" s="41"/>
      <c r="F40" s="41"/>
      <c r="G40" s="41"/>
      <c r="H40" s="41"/>
      <c r="I40" s="41"/>
      <c r="J40" s="45">
        <v>2</v>
      </c>
      <c r="K40" s="39">
        <v>0</v>
      </c>
    </row>
    <row r="41" spans="2:11" x14ac:dyDescent="0.25">
      <c r="B41" s="38" t="s">
        <v>79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80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81</v>
      </c>
      <c r="C43" s="44"/>
      <c r="D43" s="38"/>
      <c r="E43" s="38"/>
      <c r="F43" s="38"/>
      <c r="G43" s="38"/>
      <c r="H43" s="38"/>
      <c r="I43" s="38"/>
      <c r="J43" s="45">
        <v>3</v>
      </c>
      <c r="K43" s="39">
        <v>0</v>
      </c>
    </row>
    <row r="44" spans="2:11" x14ac:dyDescent="0.25">
      <c r="B44" s="41" t="s">
        <v>82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50</v>
      </c>
      <c r="C45" s="44"/>
      <c r="D45" s="38"/>
      <c r="E45" s="38"/>
      <c r="F45" s="38"/>
      <c r="G45" s="38"/>
      <c r="H45" s="38"/>
      <c r="I45" s="38"/>
      <c r="J45" s="45">
        <v>3</v>
      </c>
      <c r="K45" s="39">
        <v>0</v>
      </c>
    </row>
    <row r="46" spans="2:11" x14ac:dyDescent="0.25">
      <c r="B46" s="41" t="s">
        <v>83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52</v>
      </c>
      <c r="C47" s="44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84</v>
      </c>
      <c r="C48" s="46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85</v>
      </c>
      <c r="C49" s="44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86</v>
      </c>
      <c r="C50" s="46"/>
      <c r="D50" s="41"/>
      <c r="E50" s="41"/>
      <c r="F50" s="41"/>
      <c r="G50" s="41"/>
      <c r="H50" s="41"/>
      <c r="I50" s="41"/>
      <c r="J50" s="45">
        <v>2</v>
      </c>
      <c r="K50" s="39">
        <v>0</v>
      </c>
    </row>
    <row r="51" spans="2:11" x14ac:dyDescent="0.25">
      <c r="B51" s="38" t="s">
        <v>87</v>
      </c>
      <c r="C51" s="44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2" spans="2:11" x14ac:dyDescent="0.25">
      <c r="B52" s="41" t="s">
        <v>335</v>
      </c>
      <c r="C52" s="46"/>
      <c r="D52" s="41"/>
      <c r="E52" s="41"/>
      <c r="F52" s="41"/>
      <c r="G52" s="41"/>
      <c r="H52" s="41"/>
      <c r="I52" s="41"/>
      <c r="J52" s="45">
        <v>3</v>
      </c>
      <c r="K52" s="39">
        <v>0</v>
      </c>
    </row>
    <row r="53" spans="2:11" x14ac:dyDescent="0.25">
      <c r="B53" s="38" t="s">
        <v>337</v>
      </c>
      <c r="C53" s="38"/>
      <c r="D53" s="38"/>
      <c r="E53" s="38"/>
      <c r="F53" s="38"/>
      <c r="G53" s="38"/>
      <c r="H53" s="38"/>
      <c r="I53" s="38"/>
      <c r="J53" s="45">
        <v>2</v>
      </c>
      <c r="K53" s="39">
        <v>0</v>
      </c>
    </row>
    <row r="54" spans="2:11" x14ac:dyDescent="0.25">
      <c r="B54" s="41" t="s">
        <v>88</v>
      </c>
      <c r="C54" s="41"/>
      <c r="D54" s="41"/>
      <c r="E54" s="41"/>
      <c r="F54" s="41"/>
      <c r="G54" s="41"/>
      <c r="H54" s="41"/>
      <c r="I54" s="41"/>
      <c r="J54" s="45">
        <v>3</v>
      </c>
      <c r="K54" s="39">
        <v>0</v>
      </c>
    </row>
    <row r="55" spans="2:11" x14ac:dyDescent="0.25">
      <c r="B55" s="38" t="s">
        <v>336</v>
      </c>
      <c r="C55" s="38"/>
      <c r="D55" s="38"/>
      <c r="E55" s="38"/>
      <c r="F55" s="38"/>
      <c r="G55" s="38"/>
      <c r="H55" s="38"/>
      <c r="I55" s="38"/>
      <c r="J55" s="45">
        <v>2</v>
      </c>
      <c r="K55" s="39">
        <v>0</v>
      </c>
    </row>
    <row r="56" spans="2:11" x14ac:dyDescent="0.25">
      <c r="B56" s="41" t="s">
        <v>54</v>
      </c>
      <c r="C56" s="41"/>
      <c r="D56" s="41"/>
      <c r="E56" s="41"/>
      <c r="F56" s="41"/>
      <c r="G56" s="41"/>
      <c r="H56" s="41"/>
      <c r="I56" s="41"/>
      <c r="J56" s="45">
        <v>3</v>
      </c>
      <c r="K56" s="39">
        <v>0</v>
      </c>
    </row>
    <row r="57" spans="2:11" x14ac:dyDescent="0.25">
      <c r="B57" s="38" t="s">
        <v>56</v>
      </c>
      <c r="C57" s="38"/>
      <c r="D57" s="38"/>
      <c r="E57" s="38"/>
      <c r="F57" s="38"/>
      <c r="G57" s="38"/>
      <c r="H57" s="38"/>
      <c r="I57" s="38"/>
      <c r="J57" s="45">
        <v>2</v>
      </c>
      <c r="K57" s="39">
        <v>0</v>
      </c>
    </row>
    <row r="59" spans="2:11" ht="14.4" x14ac:dyDescent="0.3">
      <c r="B59" s="43" t="s">
        <v>59</v>
      </c>
    </row>
    <row r="61" spans="2:11" ht="14.4" x14ac:dyDescent="0.35">
      <c r="B61" s="38" t="s">
        <v>89</v>
      </c>
      <c r="C61" s="47"/>
      <c r="D61" s="47"/>
      <c r="E61" s="47"/>
      <c r="F61" s="47"/>
      <c r="G61" s="47"/>
      <c r="H61" s="47"/>
      <c r="I61" s="47"/>
      <c r="J61" s="131">
        <v>0.5</v>
      </c>
      <c r="K61" s="49">
        <v>0</v>
      </c>
    </row>
    <row r="62" spans="2:11" ht="14.4" x14ac:dyDescent="0.35">
      <c r="B62" s="41" t="s">
        <v>61</v>
      </c>
      <c r="J62" s="131">
        <v>0.5</v>
      </c>
      <c r="K62" s="49">
        <v>0</v>
      </c>
    </row>
    <row r="63" spans="2:11" ht="14.4" x14ac:dyDescent="0.35">
      <c r="B63" s="38" t="s">
        <v>90</v>
      </c>
      <c r="C63" s="47"/>
      <c r="D63" s="47"/>
      <c r="E63" s="47"/>
      <c r="F63" s="47"/>
      <c r="G63" s="47"/>
      <c r="H63" s="47"/>
      <c r="I63" s="47"/>
      <c r="J63" s="131">
        <v>0.5</v>
      </c>
      <c r="K63" s="49">
        <v>0</v>
      </c>
    </row>
    <row r="64" spans="2:11" ht="14.4" x14ac:dyDescent="0.35">
      <c r="B64" s="41" t="s">
        <v>63</v>
      </c>
      <c r="J64" s="131">
        <v>0.25</v>
      </c>
      <c r="K64" s="49">
        <v>0</v>
      </c>
    </row>
    <row r="65" spans="2:11" ht="14.4" x14ac:dyDescent="0.35">
      <c r="C65" s="145"/>
      <c r="K65" s="50"/>
    </row>
    <row r="66" spans="2:11" ht="14.4" x14ac:dyDescent="0.35">
      <c r="B66" s="54" t="s">
        <v>91</v>
      </c>
      <c r="C66" s="183">
        <f>(25000.01+F31)+(F31*(((E35+E36+E37)+(K39+K40+K41+K42+K43+K44+K45+K46+K47+K48+K49+K50+K51+K52+K53+K54+K55+K56+K57))-(K61+K62+K63+K64)))</f>
        <v>25096.16</v>
      </c>
      <c r="D66" s="149" t="s">
        <v>334</v>
      </c>
      <c r="E66" s="54"/>
      <c r="F66" s="53"/>
      <c r="G66" s="53"/>
      <c r="H66" s="53"/>
      <c r="K66" s="50"/>
    </row>
    <row r="67" spans="2:11" ht="14.4" x14ac:dyDescent="0.35">
      <c r="B67" s="54" t="s">
        <v>92</v>
      </c>
      <c r="C67" s="183">
        <v>25</v>
      </c>
      <c r="D67" s="149" t="s">
        <v>334</v>
      </c>
      <c r="E67" s="54"/>
      <c r="F67" s="53"/>
      <c r="G67" s="53"/>
      <c r="H67" s="53"/>
      <c r="K67" s="50"/>
    </row>
    <row r="68" spans="2:11" ht="14.4" x14ac:dyDescent="0.35">
      <c r="C68" s="184"/>
      <c r="D68" s="53"/>
      <c r="E68" s="54"/>
      <c r="F68" s="53"/>
      <c r="G68" s="53"/>
      <c r="H68" s="53"/>
      <c r="K68" s="50"/>
    </row>
    <row r="69" spans="2:11" ht="13.8" x14ac:dyDescent="0.3">
      <c r="B69" s="51" t="s">
        <v>69</v>
      </c>
      <c r="C69" s="178">
        <f>IF(C66&lt;C67,C67,C66)</f>
        <v>25096.16</v>
      </c>
      <c r="D69" s="162" t="s">
        <v>334</v>
      </c>
      <c r="E69" s="54"/>
      <c r="F69" s="53"/>
      <c r="G69" s="53"/>
      <c r="H69" s="53"/>
      <c r="I69" s="53"/>
      <c r="J69" s="53"/>
      <c r="K69" s="53"/>
    </row>
    <row r="70" spans="2:11" ht="13.8" x14ac:dyDescent="0.3">
      <c r="B70" s="53"/>
      <c r="C70" s="179"/>
      <c r="D70" s="53"/>
      <c r="E70" s="54"/>
      <c r="F70" s="53"/>
      <c r="G70" s="53"/>
      <c r="H70" s="53"/>
      <c r="I70" s="53"/>
      <c r="J70" s="53"/>
      <c r="K70" s="53"/>
    </row>
    <row r="71" spans="2:11" ht="13.8" x14ac:dyDescent="0.3">
      <c r="B71" s="136" t="s">
        <v>213</v>
      </c>
      <c r="C71" s="180" t="s">
        <v>71</v>
      </c>
      <c r="D71" s="55"/>
      <c r="E71" s="56">
        <v>0</v>
      </c>
      <c r="F71" s="53"/>
      <c r="G71" s="53"/>
      <c r="H71" s="53"/>
      <c r="I71" s="53"/>
      <c r="J71" s="53"/>
      <c r="K71" s="53"/>
    </row>
    <row r="72" spans="2:11" ht="13.8" x14ac:dyDescent="0.3">
      <c r="B72" s="53"/>
      <c r="C72" s="179"/>
      <c r="D72" s="53"/>
      <c r="E72" s="53"/>
      <c r="F72" s="53"/>
      <c r="G72" s="53"/>
      <c r="H72" s="53"/>
      <c r="I72" s="53"/>
      <c r="J72" s="53"/>
      <c r="K72" s="53"/>
    </row>
    <row r="73" spans="2:11" ht="13.8" x14ac:dyDescent="0.3">
      <c r="B73" s="51" t="s">
        <v>72</v>
      </c>
      <c r="C73" s="178">
        <f>C69*E71</f>
        <v>0</v>
      </c>
      <c r="D73" s="162" t="s">
        <v>334</v>
      </c>
      <c r="E73" s="53"/>
      <c r="F73" s="53"/>
      <c r="G73" s="53"/>
      <c r="H73" s="53"/>
      <c r="I73" s="53"/>
      <c r="J73" s="53"/>
      <c r="K73" s="53"/>
    </row>
    <row r="74" spans="2:11" ht="13.8" x14ac:dyDescent="0.3">
      <c r="B74" s="53"/>
      <c r="C74" s="179"/>
      <c r="D74" s="53"/>
      <c r="E74" s="53"/>
      <c r="F74" s="53"/>
      <c r="G74" s="53"/>
      <c r="H74" s="53"/>
      <c r="I74" s="53"/>
      <c r="J74" s="53"/>
      <c r="K74" s="53"/>
    </row>
    <row r="75" spans="2:11" ht="13.8" x14ac:dyDescent="0.3">
      <c r="B75" s="55" t="s">
        <v>70</v>
      </c>
      <c r="C75" s="180" t="s">
        <v>71</v>
      </c>
      <c r="D75" s="55"/>
      <c r="E75" s="56">
        <v>0</v>
      </c>
      <c r="F75" s="41"/>
      <c r="G75" s="53"/>
      <c r="H75" s="53"/>
      <c r="I75" s="53"/>
      <c r="J75" s="53"/>
      <c r="K75" s="53"/>
    </row>
    <row r="76" spans="2:11" ht="13.8" x14ac:dyDescent="0.3">
      <c r="B76" s="37"/>
      <c r="C76" s="181"/>
      <c r="D76" s="41"/>
      <c r="E76" s="58"/>
      <c r="F76" s="59"/>
      <c r="G76" s="53"/>
      <c r="H76" s="53"/>
      <c r="I76" s="53"/>
      <c r="J76" s="53"/>
      <c r="K76" s="53"/>
    </row>
    <row r="77" spans="2:11" ht="13.8" x14ac:dyDescent="0.3">
      <c r="B77" s="60" t="s">
        <v>72</v>
      </c>
      <c r="C77" s="182">
        <f>IF((C69*E71)&gt;0,(C73*E75),IF((C69*E71)=0,(C69*E75)))</f>
        <v>0</v>
      </c>
      <c r="D77" s="162" t="s">
        <v>334</v>
      </c>
      <c r="E77" s="58"/>
      <c r="F77" s="59"/>
      <c r="G77" s="53"/>
      <c r="H77" s="53"/>
      <c r="I77" s="53"/>
      <c r="J77" s="53"/>
      <c r="K77" s="53"/>
    </row>
    <row r="78" spans="2:11" ht="13.8" x14ac:dyDescent="0.3">
      <c r="B78" s="37"/>
      <c r="C78" s="181"/>
      <c r="D78" s="41"/>
      <c r="E78" s="58"/>
      <c r="F78" s="59"/>
      <c r="G78" s="53"/>
      <c r="H78" s="53"/>
      <c r="I78" s="53"/>
      <c r="J78" s="53"/>
      <c r="K78" s="53"/>
    </row>
    <row r="79" spans="2:11" ht="13.8" x14ac:dyDescent="0.3">
      <c r="B79" s="55" t="s">
        <v>97</v>
      </c>
      <c r="C79" s="180" t="s">
        <v>71</v>
      </c>
      <c r="D79" s="55"/>
      <c r="E79" s="56">
        <v>0</v>
      </c>
      <c r="F79" s="41"/>
      <c r="G79" s="53"/>
      <c r="H79" s="53"/>
      <c r="I79" s="53"/>
      <c r="J79" s="53"/>
      <c r="K79" s="53"/>
    </row>
    <row r="80" spans="2:11" ht="13.8" x14ac:dyDescent="0.3">
      <c r="B80" s="37"/>
      <c r="C80" s="181"/>
      <c r="D80" s="41"/>
      <c r="E80" s="58"/>
      <c r="F80" s="59"/>
      <c r="G80" s="53"/>
      <c r="H80" s="53"/>
      <c r="I80" s="53"/>
      <c r="J80" s="53"/>
      <c r="K80" s="53"/>
    </row>
    <row r="81" spans="2:8" ht="13.8" x14ac:dyDescent="0.3">
      <c r="B81" s="60" t="s">
        <v>94</v>
      </c>
      <c r="C81" s="182">
        <f>IF((C69*E75)&gt;0,(C77*E79),IF((C69*E75)=0,(C69*E79)))</f>
        <v>0</v>
      </c>
      <c r="D81" s="162" t="s">
        <v>334</v>
      </c>
      <c r="E81" s="58"/>
      <c r="F81" s="59"/>
      <c r="G81" s="53"/>
      <c r="H81" s="53"/>
    </row>
    <row r="82" spans="2:8" ht="13.8" thickBot="1" x14ac:dyDescent="0.3">
      <c r="B82" s="41"/>
      <c r="C82" s="41"/>
      <c r="D82" s="41"/>
      <c r="E82" s="41"/>
      <c r="F82" s="41"/>
    </row>
    <row r="83" spans="2:8" ht="13.8" thickBot="1" x14ac:dyDescent="0.3">
      <c r="B83" s="71" t="s">
        <v>74</v>
      </c>
      <c r="C83" s="62"/>
      <c r="D83" s="62"/>
      <c r="E83" s="63"/>
      <c r="F83" s="72" t="s">
        <v>75</v>
      </c>
      <c r="G83" s="2"/>
      <c r="H83" s="3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10"/>
  <dimension ref="B2:K83"/>
  <sheetViews>
    <sheetView topLeftCell="A64" workbookViewId="0">
      <selection activeCell="C66" sqref="C66:C81"/>
    </sheetView>
  </sheetViews>
  <sheetFormatPr defaultRowHeight="13.2" x14ac:dyDescent="0.25"/>
  <cols>
    <col min="2" max="2" width="25.664062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393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390</v>
      </c>
      <c r="C5" s="7"/>
      <c r="D5" s="7"/>
      <c r="E5" s="7"/>
      <c r="F5" s="7"/>
      <c r="G5" s="7"/>
      <c r="H5" s="67"/>
    </row>
    <row r="6" spans="2:8" x14ac:dyDescent="0.25">
      <c r="B6" s="68" t="s">
        <v>205</v>
      </c>
      <c r="C6" s="10"/>
      <c r="D6" s="10"/>
      <c r="E6" s="10"/>
      <c r="F6" s="10"/>
      <c r="G6" s="10"/>
      <c r="H6" s="69"/>
    </row>
    <row r="7" spans="2:8" x14ac:dyDescent="0.25">
      <c r="B7" s="68" t="s">
        <v>206</v>
      </c>
      <c r="C7" s="10"/>
      <c r="D7" s="10"/>
      <c r="E7" s="10"/>
      <c r="F7" s="10"/>
      <c r="G7" s="10"/>
      <c r="H7" s="69"/>
    </row>
    <row r="8" spans="2:8" x14ac:dyDescent="0.25">
      <c r="B8" s="68" t="s">
        <v>207</v>
      </c>
      <c r="C8" s="10"/>
      <c r="D8" s="10"/>
      <c r="E8" s="10"/>
      <c r="F8" s="10"/>
      <c r="G8" s="10"/>
      <c r="H8" s="69"/>
    </row>
    <row r="9" spans="2:8" x14ac:dyDescent="0.25">
      <c r="B9" s="68" t="s">
        <v>389</v>
      </c>
      <c r="C9" s="10"/>
      <c r="D9" s="10"/>
      <c r="E9" s="10"/>
      <c r="F9" s="10"/>
      <c r="G9" s="10"/>
      <c r="H9" s="69"/>
    </row>
    <row r="10" spans="2:8" x14ac:dyDescent="0.25">
      <c r="B10" s="68" t="s">
        <v>208</v>
      </c>
      <c r="C10" s="10"/>
      <c r="D10" s="10"/>
      <c r="E10" s="10"/>
      <c r="F10" s="10"/>
      <c r="G10" s="10"/>
      <c r="H10" s="69"/>
    </row>
    <row r="11" spans="2:8" x14ac:dyDescent="0.25">
      <c r="B11" s="68" t="s">
        <v>209</v>
      </c>
      <c r="C11" s="10"/>
      <c r="D11" s="10"/>
      <c r="E11" s="10"/>
      <c r="F11" s="10"/>
      <c r="G11" s="10"/>
      <c r="H11" s="69"/>
    </row>
    <row r="12" spans="2:8" x14ac:dyDescent="0.25">
      <c r="B12" s="68" t="s">
        <v>210</v>
      </c>
      <c r="C12" s="10"/>
      <c r="D12" s="10"/>
      <c r="E12" s="10"/>
      <c r="F12" s="10"/>
      <c r="G12" s="10"/>
      <c r="H12" s="69"/>
    </row>
    <row r="13" spans="2:8" x14ac:dyDescent="0.25">
      <c r="B13" s="68" t="s">
        <v>211</v>
      </c>
      <c r="C13" s="10"/>
      <c r="D13" s="10"/>
      <c r="E13" s="10"/>
      <c r="F13" s="10"/>
      <c r="G13" s="10"/>
      <c r="H13" s="69"/>
    </row>
    <row r="14" spans="2:8" ht="13.8" thickBot="1" x14ac:dyDescent="0.3">
      <c r="B14" s="13" t="s">
        <v>212</v>
      </c>
      <c r="C14" s="14"/>
      <c r="D14" s="14"/>
      <c r="E14" s="14"/>
      <c r="F14" s="14"/>
      <c r="G14" s="14"/>
      <c r="H14" s="65"/>
    </row>
    <row r="15" spans="2:8" x14ac:dyDescent="0.25">
      <c r="B15" s="6"/>
      <c r="C15" s="6"/>
      <c r="D15" s="6"/>
      <c r="E15" s="6"/>
      <c r="F15" s="6"/>
      <c r="G15" s="6"/>
      <c r="H15" s="6"/>
    </row>
    <row r="16" spans="2:8" x14ac:dyDescent="0.25">
      <c r="B16" s="5"/>
      <c r="C16" s="6"/>
      <c r="D16" s="6"/>
    </row>
    <row r="17" spans="2:11" x14ac:dyDescent="0.25">
      <c r="B17" s="15" t="s">
        <v>13</v>
      </c>
      <c r="C17" s="16" t="s">
        <v>14</v>
      </c>
      <c r="D17" s="17" t="s">
        <v>15</v>
      </c>
      <c r="E17" s="17" t="s">
        <v>16</v>
      </c>
      <c r="F17" s="17" t="s">
        <v>17</v>
      </c>
      <c r="G17" s="17" t="s">
        <v>18</v>
      </c>
      <c r="H17" s="17" t="s">
        <v>19</v>
      </c>
    </row>
    <row r="18" spans="2:11" x14ac:dyDescent="0.25">
      <c r="B18" s="16" t="s">
        <v>20</v>
      </c>
      <c r="C18" s="18"/>
      <c r="D18" s="18">
        <v>1</v>
      </c>
      <c r="E18" s="18">
        <f>D18+0.75</f>
        <v>1.75</v>
      </c>
      <c r="F18" s="18">
        <f>E18+0.75</f>
        <v>2.5</v>
      </c>
      <c r="G18" s="18">
        <f>F18+0.75</f>
        <v>3.25</v>
      </c>
      <c r="H18" s="18">
        <f>G18+0.75</f>
        <v>4</v>
      </c>
    </row>
    <row r="19" spans="2:11" x14ac:dyDescent="0.25">
      <c r="B19" s="17" t="s">
        <v>21</v>
      </c>
      <c r="C19" s="18">
        <v>1</v>
      </c>
      <c r="D19" s="19">
        <f>(D18*C19)</f>
        <v>1</v>
      </c>
      <c r="E19" s="19">
        <f>(E18*C19)</f>
        <v>1.75</v>
      </c>
      <c r="F19" s="19">
        <f>(F18*C19)</f>
        <v>2.5</v>
      </c>
      <c r="G19" s="19">
        <f>(G18*C19)</f>
        <v>3.25</v>
      </c>
      <c r="H19" s="19">
        <f>(H18*C19)</f>
        <v>4</v>
      </c>
    </row>
    <row r="20" spans="2:11" x14ac:dyDescent="0.25">
      <c r="B20" s="17" t="s">
        <v>22</v>
      </c>
      <c r="C20" s="18">
        <v>2</v>
      </c>
      <c r="D20" s="19">
        <f>(D18*C20)</f>
        <v>2</v>
      </c>
      <c r="E20" s="19">
        <v>3</v>
      </c>
      <c r="F20" s="19">
        <f>(F18*C20)</f>
        <v>5</v>
      </c>
      <c r="G20" s="19">
        <f>(G18*C20)</f>
        <v>6.5</v>
      </c>
      <c r="H20" s="19">
        <f>(H18*C20)</f>
        <v>8</v>
      </c>
    </row>
    <row r="21" spans="2:11" x14ac:dyDescent="0.25">
      <c r="B21" s="17" t="s">
        <v>23</v>
      </c>
      <c r="C21" s="18">
        <v>3</v>
      </c>
      <c r="D21" s="19">
        <f>(D18*C21)</f>
        <v>3</v>
      </c>
      <c r="E21" s="19">
        <f>(E18*C21)</f>
        <v>5.25</v>
      </c>
      <c r="F21" s="19">
        <f>(F18*C21)</f>
        <v>7.5</v>
      </c>
      <c r="G21" s="19">
        <f>(G18*C21)</f>
        <v>9.75</v>
      </c>
      <c r="H21" s="19">
        <f>(H18*C21)</f>
        <v>12</v>
      </c>
    </row>
    <row r="23" spans="2:11" x14ac:dyDescent="0.25">
      <c r="B23" s="20" t="s">
        <v>142</v>
      </c>
      <c r="C23" s="21"/>
    </row>
    <row r="25" spans="2:11" ht="13.8" x14ac:dyDescent="0.3">
      <c r="B25" s="22" t="s">
        <v>29</v>
      </c>
      <c r="C25" s="23" t="s">
        <v>14</v>
      </c>
      <c r="D25" s="24" t="s">
        <v>15</v>
      </c>
      <c r="E25" s="24" t="s">
        <v>16</v>
      </c>
      <c r="F25" s="24" t="s">
        <v>17</v>
      </c>
      <c r="G25" s="24" t="s">
        <v>18</v>
      </c>
      <c r="H25" s="24" t="s">
        <v>19</v>
      </c>
      <c r="I25" s="25"/>
      <c r="J25" s="25"/>
      <c r="K25" s="25"/>
    </row>
    <row r="26" spans="2:11" ht="13.8" x14ac:dyDescent="0.3">
      <c r="B26" s="26" t="s">
        <v>20</v>
      </c>
      <c r="C26" s="27"/>
      <c r="D26" s="27"/>
      <c r="E26" s="27"/>
      <c r="F26" s="27"/>
      <c r="G26" s="27"/>
      <c r="H26" s="27"/>
      <c r="I26" s="25"/>
      <c r="J26" s="25"/>
      <c r="K26" s="25"/>
    </row>
    <row r="27" spans="2:11" ht="13.8" x14ac:dyDescent="0.3">
      <c r="B27" s="28" t="s">
        <v>21</v>
      </c>
      <c r="C27" s="27"/>
      <c r="D27" s="132">
        <v>65.099999999999994</v>
      </c>
      <c r="E27" s="132">
        <f>D27*E19</f>
        <v>113.92499999999998</v>
      </c>
      <c r="F27" s="132">
        <f>D27*F19</f>
        <v>162.75</v>
      </c>
      <c r="G27" s="132">
        <f>D27*G19</f>
        <v>211.57499999999999</v>
      </c>
      <c r="H27" s="132">
        <f>D27*H19</f>
        <v>260.39999999999998</v>
      </c>
      <c r="I27" s="25"/>
      <c r="J27" s="25"/>
      <c r="K27" s="25"/>
    </row>
    <row r="28" spans="2:11" ht="13.8" x14ac:dyDescent="0.3">
      <c r="B28" s="28" t="s">
        <v>22</v>
      </c>
      <c r="C28" s="27"/>
      <c r="D28" s="132">
        <f>D27*D20</f>
        <v>130.19999999999999</v>
      </c>
      <c r="E28" s="132">
        <f>D27*E20</f>
        <v>195.29999999999998</v>
      </c>
      <c r="F28" s="132">
        <f>D27*F20</f>
        <v>325.5</v>
      </c>
      <c r="G28" s="132">
        <f>D27*G20</f>
        <v>423.15</v>
      </c>
      <c r="H28" s="132">
        <f>D27*H20</f>
        <v>520.79999999999995</v>
      </c>
      <c r="I28" s="25"/>
      <c r="J28" s="25"/>
      <c r="K28" s="25"/>
    </row>
    <row r="29" spans="2:11" ht="13.8" x14ac:dyDescent="0.3">
      <c r="B29" s="28" t="s">
        <v>23</v>
      </c>
      <c r="C29" s="27"/>
      <c r="D29" s="132">
        <f>D27*D21</f>
        <v>195.29999999999998</v>
      </c>
      <c r="E29" s="132">
        <f>D27*E21</f>
        <v>341.77499999999998</v>
      </c>
      <c r="F29" s="132">
        <f>D27*F21</f>
        <v>488.24999999999994</v>
      </c>
      <c r="G29" s="132">
        <f>D27*G21</f>
        <v>634.72499999999991</v>
      </c>
      <c r="H29" s="132">
        <f>D27*H21</f>
        <v>781.19999999999993</v>
      </c>
      <c r="I29" s="25"/>
      <c r="J29" s="25"/>
      <c r="K29" s="25"/>
    </row>
    <row r="30" spans="2:11" ht="14.4" thickBot="1" x14ac:dyDescent="0.35"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2:11" ht="14.4" thickBot="1" x14ac:dyDescent="0.3">
      <c r="B31" s="64" t="s">
        <v>30</v>
      </c>
      <c r="C31" s="29"/>
      <c r="D31" s="30"/>
      <c r="E31" s="29"/>
      <c r="F31" s="143">
        <v>195.3</v>
      </c>
      <c r="G31" s="152" t="s">
        <v>334</v>
      </c>
      <c r="H31" s="32"/>
      <c r="I31" s="73" t="s">
        <v>31</v>
      </c>
      <c r="J31" s="32"/>
      <c r="K31" s="32"/>
    </row>
    <row r="32" spans="2:11" ht="15.6" x14ac:dyDescent="0.25">
      <c r="B32" s="34"/>
      <c r="C32" s="32"/>
      <c r="D32" s="35"/>
      <c r="E32" s="32"/>
      <c r="F32" s="33"/>
      <c r="G32" s="32"/>
      <c r="H32" s="32"/>
      <c r="I32" s="32"/>
      <c r="J32" s="32"/>
      <c r="K32" s="32"/>
    </row>
    <row r="33" spans="2:11" ht="13.8" x14ac:dyDescent="0.25">
      <c r="B33" s="36" t="s">
        <v>34</v>
      </c>
      <c r="C33" s="32"/>
      <c r="D33" s="35"/>
      <c r="E33" s="32"/>
      <c r="F33" s="33"/>
      <c r="G33" s="32"/>
      <c r="H33" s="32"/>
      <c r="I33" s="32"/>
      <c r="J33" s="32"/>
      <c r="K33" s="32"/>
    </row>
    <row r="34" spans="2:11" ht="15.6" x14ac:dyDescent="0.25">
      <c r="B34" s="34"/>
      <c r="C34" s="32"/>
      <c r="D34" s="35"/>
      <c r="E34" s="32"/>
      <c r="F34" s="40" t="s">
        <v>37</v>
      </c>
      <c r="G34" s="32"/>
      <c r="H34" s="32"/>
      <c r="I34" s="37"/>
      <c r="J34" s="32"/>
      <c r="K34" s="32"/>
    </row>
    <row r="35" spans="2:11" x14ac:dyDescent="0.25">
      <c r="B35" s="38" t="s">
        <v>35</v>
      </c>
      <c r="C35" s="38"/>
      <c r="D35" s="38" t="s">
        <v>36</v>
      </c>
      <c r="E35" s="39">
        <v>0</v>
      </c>
      <c r="F35" s="42" t="s">
        <v>21</v>
      </c>
    </row>
    <row r="36" spans="2:11" x14ac:dyDescent="0.25">
      <c r="B36" s="41" t="s">
        <v>76</v>
      </c>
      <c r="C36" s="41"/>
      <c r="D36" s="41" t="s">
        <v>36</v>
      </c>
      <c r="E36" s="39">
        <v>0</v>
      </c>
      <c r="F36" s="42" t="s">
        <v>17</v>
      </c>
    </row>
    <row r="37" spans="2:11" x14ac:dyDescent="0.25">
      <c r="B37" s="38" t="s">
        <v>40</v>
      </c>
      <c r="C37" s="38"/>
      <c r="D37" s="38" t="s">
        <v>36</v>
      </c>
      <c r="E37" s="39">
        <v>0</v>
      </c>
      <c r="F37" s="42" t="s">
        <v>23</v>
      </c>
    </row>
    <row r="39" spans="2:11" x14ac:dyDescent="0.25">
      <c r="B39" s="38" t="s">
        <v>77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78</v>
      </c>
      <c r="C40" s="46"/>
      <c r="D40" s="41"/>
      <c r="E40" s="41"/>
      <c r="F40" s="41"/>
      <c r="G40" s="41"/>
      <c r="H40" s="41"/>
      <c r="I40" s="41"/>
      <c r="J40" s="45">
        <v>2</v>
      </c>
      <c r="K40" s="39">
        <v>0</v>
      </c>
    </row>
    <row r="41" spans="2:11" x14ac:dyDescent="0.25">
      <c r="B41" s="38" t="s">
        <v>79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80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81</v>
      </c>
      <c r="C43" s="44"/>
      <c r="D43" s="38"/>
      <c r="E43" s="38"/>
      <c r="F43" s="38"/>
      <c r="G43" s="38"/>
      <c r="H43" s="38"/>
      <c r="I43" s="38"/>
      <c r="J43" s="45">
        <v>3</v>
      </c>
      <c r="K43" s="39">
        <v>0</v>
      </c>
    </row>
    <row r="44" spans="2:11" x14ac:dyDescent="0.25">
      <c r="B44" s="41" t="s">
        <v>82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50</v>
      </c>
      <c r="C45" s="44"/>
      <c r="D45" s="38"/>
      <c r="E45" s="38"/>
      <c r="F45" s="38"/>
      <c r="G45" s="38"/>
      <c r="H45" s="38"/>
      <c r="I45" s="38"/>
      <c r="J45" s="45">
        <v>3</v>
      </c>
      <c r="K45" s="39">
        <v>0</v>
      </c>
    </row>
    <row r="46" spans="2:11" x14ac:dyDescent="0.25">
      <c r="B46" s="41" t="s">
        <v>83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52</v>
      </c>
      <c r="C47" s="44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84</v>
      </c>
      <c r="C48" s="46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85</v>
      </c>
      <c r="C49" s="44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86</v>
      </c>
      <c r="C50" s="46"/>
      <c r="D50" s="41"/>
      <c r="E50" s="41"/>
      <c r="F50" s="41"/>
      <c r="G50" s="41"/>
      <c r="H50" s="41"/>
      <c r="I50" s="41"/>
      <c r="J50" s="45">
        <v>2</v>
      </c>
      <c r="K50" s="39">
        <v>0</v>
      </c>
    </row>
    <row r="51" spans="2:11" x14ac:dyDescent="0.25">
      <c r="B51" s="38" t="s">
        <v>87</v>
      </c>
      <c r="C51" s="44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2" spans="2:11" x14ac:dyDescent="0.25">
      <c r="B52" s="41" t="s">
        <v>335</v>
      </c>
      <c r="C52" s="46"/>
      <c r="D52" s="41"/>
      <c r="E52" s="41"/>
      <c r="F52" s="41"/>
      <c r="G52" s="41"/>
      <c r="H52" s="41"/>
      <c r="I52" s="41"/>
      <c r="J52" s="45">
        <v>3</v>
      </c>
      <c r="K52" s="39">
        <v>0</v>
      </c>
    </row>
    <row r="53" spans="2:11" x14ac:dyDescent="0.25">
      <c r="B53" s="38" t="s">
        <v>337</v>
      </c>
      <c r="C53" s="38"/>
      <c r="D53" s="38"/>
      <c r="E53" s="38"/>
      <c r="F53" s="38"/>
      <c r="G53" s="38"/>
      <c r="H53" s="38"/>
      <c r="I53" s="38"/>
      <c r="J53" s="45">
        <v>2</v>
      </c>
      <c r="K53" s="39">
        <v>0</v>
      </c>
    </row>
    <row r="54" spans="2:11" x14ac:dyDescent="0.25">
      <c r="B54" s="41" t="s">
        <v>88</v>
      </c>
      <c r="C54" s="41"/>
      <c r="D54" s="41"/>
      <c r="E54" s="41"/>
      <c r="F54" s="41"/>
      <c r="G54" s="41"/>
      <c r="H54" s="41"/>
      <c r="I54" s="41"/>
      <c r="J54" s="45">
        <v>3</v>
      </c>
      <c r="K54" s="39">
        <v>0</v>
      </c>
    </row>
    <row r="55" spans="2:11" x14ac:dyDescent="0.25">
      <c r="B55" s="38" t="s">
        <v>336</v>
      </c>
      <c r="C55" s="38"/>
      <c r="D55" s="38"/>
      <c r="E55" s="38"/>
      <c r="F55" s="38"/>
      <c r="G55" s="38"/>
      <c r="H55" s="38"/>
      <c r="I55" s="38"/>
      <c r="J55" s="45">
        <v>2</v>
      </c>
      <c r="K55" s="39">
        <v>0</v>
      </c>
    </row>
    <row r="56" spans="2:11" x14ac:dyDescent="0.25">
      <c r="B56" s="41" t="s">
        <v>54</v>
      </c>
      <c r="C56" s="41"/>
      <c r="D56" s="41"/>
      <c r="E56" s="41"/>
      <c r="F56" s="41"/>
      <c r="G56" s="41"/>
      <c r="H56" s="41"/>
      <c r="I56" s="41"/>
      <c r="J56" s="45">
        <v>3</v>
      </c>
      <c r="K56" s="39">
        <v>0</v>
      </c>
    </row>
    <row r="57" spans="2:11" x14ac:dyDescent="0.25">
      <c r="B57" s="38" t="s">
        <v>56</v>
      </c>
      <c r="C57" s="38"/>
      <c r="D57" s="38"/>
      <c r="E57" s="38"/>
      <c r="F57" s="38"/>
      <c r="G57" s="38"/>
      <c r="H57" s="38"/>
      <c r="I57" s="38"/>
      <c r="J57" s="45">
        <v>2</v>
      </c>
      <c r="K57" s="39">
        <v>0</v>
      </c>
    </row>
    <row r="59" spans="2:11" ht="14.4" x14ac:dyDescent="0.3">
      <c r="B59" s="43" t="s">
        <v>59</v>
      </c>
    </row>
    <row r="61" spans="2:11" ht="14.4" x14ac:dyDescent="0.35">
      <c r="B61" s="38" t="s">
        <v>89</v>
      </c>
      <c r="C61" s="47"/>
      <c r="D61" s="47"/>
      <c r="E61" s="47"/>
      <c r="F61" s="47"/>
      <c r="G61" s="47"/>
      <c r="H61" s="47"/>
      <c r="I61" s="47"/>
      <c r="J61" s="131">
        <v>0.5</v>
      </c>
      <c r="K61" s="49">
        <v>0</v>
      </c>
    </row>
    <row r="62" spans="2:11" ht="14.4" x14ac:dyDescent="0.35">
      <c r="B62" s="41" t="s">
        <v>61</v>
      </c>
      <c r="J62" s="131">
        <v>0.5</v>
      </c>
      <c r="K62" s="49">
        <v>0</v>
      </c>
    </row>
    <row r="63" spans="2:11" ht="14.4" x14ac:dyDescent="0.35">
      <c r="B63" s="38" t="s">
        <v>90</v>
      </c>
      <c r="C63" s="47"/>
      <c r="D63" s="47"/>
      <c r="E63" s="47"/>
      <c r="F63" s="47"/>
      <c r="G63" s="47"/>
      <c r="H63" s="47"/>
      <c r="I63" s="47"/>
      <c r="J63" s="131">
        <v>0.5</v>
      </c>
      <c r="K63" s="49">
        <v>0</v>
      </c>
    </row>
    <row r="64" spans="2:11" ht="14.4" x14ac:dyDescent="0.35">
      <c r="B64" s="41" t="s">
        <v>63</v>
      </c>
      <c r="J64" s="131">
        <v>0.25</v>
      </c>
      <c r="K64" s="49">
        <v>0</v>
      </c>
    </row>
    <row r="65" spans="2:11" ht="14.4" x14ac:dyDescent="0.35">
      <c r="C65" s="145"/>
      <c r="K65" s="50"/>
    </row>
    <row r="66" spans="2:11" ht="14.4" x14ac:dyDescent="0.35">
      <c r="B66" s="54" t="s">
        <v>91</v>
      </c>
      <c r="C66" s="183">
        <f>(50000.01+F31)+(F31*(((E35+E36+E37)+(K39+K40+K41+K42+K43+K44+K45+K46+K47+K48+K49+K50+K51+K52+K53+K54+K55+K56+K57))-(K61+K62+K63+K64)))</f>
        <v>50195.310000000005</v>
      </c>
      <c r="D66" s="149" t="s">
        <v>334</v>
      </c>
      <c r="E66" s="54"/>
      <c r="F66" s="53"/>
      <c r="G66" s="53"/>
      <c r="H66" s="53"/>
      <c r="K66" s="50"/>
    </row>
    <row r="67" spans="2:11" ht="14.4" x14ac:dyDescent="0.35">
      <c r="B67" s="54" t="s">
        <v>92</v>
      </c>
      <c r="C67" s="183">
        <v>25</v>
      </c>
      <c r="D67" s="149" t="s">
        <v>334</v>
      </c>
      <c r="E67" s="54"/>
      <c r="F67" s="53"/>
      <c r="G67" s="53"/>
      <c r="H67" s="53"/>
      <c r="K67" s="50"/>
    </row>
    <row r="68" spans="2:11" ht="14.4" x14ac:dyDescent="0.35">
      <c r="C68" s="184"/>
      <c r="D68" s="53"/>
      <c r="E68" s="54"/>
      <c r="F68" s="53"/>
      <c r="G68" s="53"/>
      <c r="H68" s="53"/>
      <c r="K68" s="50"/>
    </row>
    <row r="69" spans="2:11" ht="13.8" x14ac:dyDescent="0.3">
      <c r="B69" s="51" t="s">
        <v>69</v>
      </c>
      <c r="C69" s="178">
        <f>IF(C66&lt;C67,C67,C66)</f>
        <v>50195.310000000005</v>
      </c>
      <c r="D69" s="162" t="s">
        <v>334</v>
      </c>
      <c r="E69" s="54"/>
      <c r="F69" s="53"/>
      <c r="G69" s="53"/>
      <c r="H69" s="53"/>
      <c r="I69" s="53"/>
      <c r="J69" s="53"/>
      <c r="K69" s="53"/>
    </row>
    <row r="70" spans="2:11" ht="13.8" x14ac:dyDescent="0.3">
      <c r="B70" s="53"/>
      <c r="C70" s="179"/>
      <c r="D70" s="53"/>
      <c r="E70" s="54"/>
      <c r="F70" s="53"/>
      <c r="G70" s="53"/>
      <c r="H70" s="53"/>
      <c r="I70" s="53"/>
      <c r="J70" s="53"/>
      <c r="K70" s="53"/>
    </row>
    <row r="71" spans="2:11" ht="13.8" x14ac:dyDescent="0.3">
      <c r="B71" s="136" t="s">
        <v>213</v>
      </c>
      <c r="C71" s="180" t="s">
        <v>71</v>
      </c>
      <c r="D71" s="55"/>
      <c r="E71" s="56">
        <v>0</v>
      </c>
      <c r="F71" s="53"/>
      <c r="G71" s="53"/>
      <c r="H71" s="53"/>
      <c r="I71" s="53"/>
      <c r="J71" s="53"/>
      <c r="K71" s="53"/>
    </row>
    <row r="72" spans="2:11" ht="13.8" x14ac:dyDescent="0.3">
      <c r="B72" s="53"/>
      <c r="C72" s="179"/>
      <c r="D72" s="53"/>
      <c r="E72" s="53"/>
      <c r="F72" s="53"/>
      <c r="G72" s="53"/>
      <c r="H72" s="53"/>
      <c r="I72" s="53"/>
      <c r="J72" s="53"/>
      <c r="K72" s="53"/>
    </row>
    <row r="73" spans="2:11" ht="13.8" x14ac:dyDescent="0.3">
      <c r="B73" s="51" t="s">
        <v>72</v>
      </c>
      <c r="C73" s="178">
        <f>C69*E71</f>
        <v>0</v>
      </c>
      <c r="D73" s="162" t="s">
        <v>334</v>
      </c>
      <c r="E73" s="53"/>
      <c r="F73" s="53"/>
      <c r="G73" s="53"/>
      <c r="H73" s="53"/>
      <c r="I73" s="53"/>
      <c r="J73" s="53"/>
      <c r="K73" s="53"/>
    </row>
    <row r="74" spans="2:11" ht="13.8" x14ac:dyDescent="0.3">
      <c r="B74" s="53"/>
      <c r="C74" s="179"/>
      <c r="D74" s="53"/>
      <c r="E74" s="53"/>
      <c r="F74" s="53"/>
      <c r="G74" s="53"/>
      <c r="H74" s="53"/>
      <c r="I74" s="53"/>
      <c r="J74" s="53"/>
      <c r="K74" s="53"/>
    </row>
    <row r="75" spans="2:11" ht="13.8" x14ac:dyDescent="0.3">
      <c r="B75" s="55" t="s">
        <v>70</v>
      </c>
      <c r="C75" s="180" t="s">
        <v>71</v>
      </c>
      <c r="D75" s="55"/>
      <c r="E75" s="56">
        <v>0</v>
      </c>
      <c r="F75" s="41"/>
      <c r="G75" s="53"/>
      <c r="H75" s="53"/>
      <c r="I75" s="53"/>
      <c r="J75" s="53"/>
      <c r="K75" s="53"/>
    </row>
    <row r="76" spans="2:11" ht="13.8" x14ac:dyDescent="0.3">
      <c r="B76" s="37"/>
      <c r="C76" s="181"/>
      <c r="D76" s="41"/>
      <c r="E76" s="58"/>
      <c r="F76" s="59"/>
      <c r="G76" s="53"/>
      <c r="H76" s="53"/>
      <c r="I76" s="53"/>
      <c r="J76" s="53"/>
      <c r="K76" s="53"/>
    </row>
    <row r="77" spans="2:11" ht="13.8" x14ac:dyDescent="0.3">
      <c r="B77" s="60" t="s">
        <v>72</v>
      </c>
      <c r="C77" s="182">
        <f>IF((C69*E71)&gt;0,(C73*E75),IF((C69*E71)=0,(C69*E75)))</f>
        <v>0</v>
      </c>
      <c r="D77" s="162" t="s">
        <v>334</v>
      </c>
      <c r="E77" s="58"/>
      <c r="F77" s="59"/>
      <c r="G77" s="53"/>
      <c r="H77" s="53"/>
      <c r="I77" s="53"/>
      <c r="J77" s="53"/>
      <c r="K77" s="53"/>
    </row>
    <row r="78" spans="2:11" ht="13.8" x14ac:dyDescent="0.3">
      <c r="B78" s="37"/>
      <c r="C78" s="181"/>
      <c r="D78" s="41"/>
      <c r="E78" s="58"/>
      <c r="F78" s="59"/>
      <c r="G78" s="53"/>
      <c r="H78" s="53"/>
      <c r="I78" s="53"/>
      <c r="J78" s="53"/>
      <c r="K78" s="53"/>
    </row>
    <row r="79" spans="2:11" ht="13.8" x14ac:dyDescent="0.3">
      <c r="B79" s="55" t="s">
        <v>97</v>
      </c>
      <c r="C79" s="180" t="s">
        <v>71</v>
      </c>
      <c r="D79" s="55"/>
      <c r="E79" s="56">
        <v>0</v>
      </c>
      <c r="F79" s="41"/>
      <c r="G79" s="53"/>
      <c r="H79" s="53"/>
      <c r="I79" s="53"/>
      <c r="J79" s="53"/>
      <c r="K79" s="53"/>
    </row>
    <row r="80" spans="2:11" ht="13.8" x14ac:dyDescent="0.3">
      <c r="B80" s="37"/>
      <c r="C80" s="181"/>
      <c r="D80" s="41"/>
      <c r="E80" s="58"/>
      <c r="F80" s="59"/>
      <c r="G80" s="53"/>
      <c r="H80" s="53"/>
      <c r="I80" s="53"/>
      <c r="J80" s="53"/>
      <c r="K80" s="53"/>
    </row>
    <row r="81" spans="2:8" ht="13.8" x14ac:dyDescent="0.3">
      <c r="B81" s="60" t="s">
        <v>94</v>
      </c>
      <c r="C81" s="182">
        <f>IF((C66*E75)&gt;0,(C77*E79),IF((C66*E75)=0,(C66*E79)))</f>
        <v>0</v>
      </c>
      <c r="D81" s="162" t="s">
        <v>334</v>
      </c>
      <c r="E81" s="58"/>
      <c r="F81" s="59"/>
      <c r="G81" s="53"/>
      <c r="H81" s="53"/>
    </row>
    <row r="82" spans="2:8" ht="13.8" thickBot="1" x14ac:dyDescent="0.3">
      <c r="B82" s="41"/>
      <c r="C82" s="41"/>
      <c r="D82" s="41"/>
      <c r="E82" s="41"/>
      <c r="F82" s="41"/>
    </row>
    <row r="83" spans="2:8" ht="13.8" thickBot="1" x14ac:dyDescent="0.3">
      <c r="B83" s="71" t="s">
        <v>74</v>
      </c>
      <c r="C83" s="62"/>
      <c r="D83" s="62"/>
      <c r="E83" s="63"/>
      <c r="F83" s="72" t="s">
        <v>75</v>
      </c>
      <c r="G83" s="2"/>
      <c r="H83" s="3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14"/>
  <dimension ref="B1:K77"/>
  <sheetViews>
    <sheetView topLeftCell="A49" workbookViewId="0">
      <selection activeCell="C63" sqref="C63"/>
    </sheetView>
  </sheetViews>
  <sheetFormatPr defaultRowHeight="13.2" x14ac:dyDescent="0.25"/>
  <cols>
    <col min="1" max="1" width="1.5546875" customWidth="1"/>
    <col min="2" max="2" width="26.88671875" customWidth="1"/>
    <col min="3" max="3" width="16" customWidth="1"/>
    <col min="5" max="5" width="9.33203125" customWidth="1"/>
    <col min="6" max="6" width="13.5546875" customWidth="1"/>
    <col min="7" max="7" width="10.6640625" customWidth="1"/>
    <col min="8" max="8" width="10.33203125" customWidth="1"/>
  </cols>
  <sheetData>
    <row r="1" spans="2:8" x14ac:dyDescent="0.25">
      <c r="B1" s="220"/>
      <c r="C1" s="220"/>
      <c r="D1" s="220"/>
      <c r="E1" s="220"/>
      <c r="F1" s="220"/>
      <c r="G1" s="220"/>
    </row>
    <row r="2" spans="2:8" ht="13.8" thickBot="1" x14ac:dyDescent="0.3"/>
    <row r="3" spans="2:8" ht="13.8" thickBot="1" x14ac:dyDescent="0.3">
      <c r="B3" s="1" t="s">
        <v>231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78" t="s">
        <v>395</v>
      </c>
      <c r="C5" s="7"/>
      <c r="D5" s="7"/>
      <c r="E5" s="7"/>
      <c r="F5" s="7"/>
      <c r="G5" s="67"/>
      <c r="H5" s="6"/>
    </row>
    <row r="6" spans="2:8" x14ac:dyDescent="0.25">
      <c r="B6" s="76" t="s">
        <v>217</v>
      </c>
      <c r="C6" s="10"/>
      <c r="D6" s="10"/>
      <c r="E6" s="10"/>
      <c r="F6" s="10"/>
      <c r="G6" s="69"/>
      <c r="H6" s="6"/>
    </row>
    <row r="7" spans="2:8" x14ac:dyDescent="0.25">
      <c r="B7" s="76" t="s">
        <v>218</v>
      </c>
      <c r="C7" s="10"/>
      <c r="D7" s="10"/>
      <c r="E7" s="10"/>
      <c r="F7" s="10"/>
      <c r="G7" s="69"/>
      <c r="H7" s="6"/>
    </row>
    <row r="8" spans="2:8" x14ac:dyDescent="0.25">
      <c r="B8" s="76" t="s">
        <v>394</v>
      </c>
      <c r="C8" s="10"/>
      <c r="D8" s="10"/>
      <c r="E8" s="10"/>
      <c r="F8" s="10"/>
      <c r="G8" s="69"/>
      <c r="H8" s="6"/>
    </row>
    <row r="9" spans="2:8" ht="13.8" thickBot="1" x14ac:dyDescent="0.3">
      <c r="B9" s="79"/>
      <c r="C9" s="14"/>
      <c r="D9" s="14"/>
      <c r="E9" s="14"/>
      <c r="F9" s="14"/>
      <c r="G9" s="65"/>
      <c r="H9" s="6"/>
    </row>
    <row r="10" spans="2:8" x14ac:dyDescent="0.25">
      <c r="B10" s="75"/>
      <c r="C10" s="6"/>
      <c r="D10" s="6"/>
      <c r="E10" s="6"/>
      <c r="F10" s="6"/>
      <c r="G10" s="6"/>
      <c r="H10" s="6"/>
    </row>
    <row r="11" spans="2:8" x14ac:dyDescent="0.25">
      <c r="B11" s="15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</row>
    <row r="12" spans="2:8" x14ac:dyDescent="0.25">
      <c r="B12" s="16" t="s">
        <v>20</v>
      </c>
      <c r="C12" s="18"/>
      <c r="D12" s="18">
        <v>1</v>
      </c>
      <c r="E12" s="18">
        <f>D12+0.75</f>
        <v>1.75</v>
      </c>
      <c r="F12" s="18">
        <f>E12+0.75</f>
        <v>2.5</v>
      </c>
      <c r="G12" s="18">
        <f>F12+0.75</f>
        <v>3.25</v>
      </c>
      <c r="H12" s="18">
        <f>G12+0.75</f>
        <v>4</v>
      </c>
    </row>
    <row r="13" spans="2:8" x14ac:dyDescent="0.25">
      <c r="B13" s="17" t="s">
        <v>21</v>
      </c>
      <c r="C13" s="18">
        <v>1</v>
      </c>
      <c r="D13" s="19">
        <f>(D12*C13)</f>
        <v>1</v>
      </c>
      <c r="E13" s="19">
        <f>(E12*C13)</f>
        <v>1.75</v>
      </c>
      <c r="F13" s="19">
        <f>(F12*C13)</f>
        <v>2.5</v>
      </c>
      <c r="G13" s="19">
        <f>(G12*C13)</f>
        <v>3.25</v>
      </c>
      <c r="H13" s="19">
        <f>(H12*C13)</f>
        <v>4</v>
      </c>
    </row>
    <row r="14" spans="2:8" x14ac:dyDescent="0.25">
      <c r="B14" s="17" t="s">
        <v>22</v>
      </c>
      <c r="C14" s="18">
        <v>2</v>
      </c>
      <c r="D14" s="19">
        <f>(D12*C14)</f>
        <v>2</v>
      </c>
      <c r="E14" s="19">
        <v>3</v>
      </c>
      <c r="F14" s="19">
        <f>(F12*C14)</f>
        <v>5</v>
      </c>
      <c r="G14" s="19">
        <f>(G12*C14)</f>
        <v>6.5</v>
      </c>
      <c r="H14" s="19">
        <f>(H12*C14)</f>
        <v>8</v>
      </c>
    </row>
    <row r="15" spans="2:8" x14ac:dyDescent="0.25">
      <c r="B15" s="17" t="s">
        <v>23</v>
      </c>
      <c r="C15" s="18">
        <v>3</v>
      </c>
      <c r="D15" s="19">
        <f>(D12*C15)</f>
        <v>3</v>
      </c>
      <c r="E15" s="19">
        <f>(E12*C15)</f>
        <v>5.25</v>
      </c>
      <c r="F15" s="19">
        <f>(F12*C15)</f>
        <v>7.5</v>
      </c>
      <c r="G15" s="19">
        <f>(G12*C15)</f>
        <v>9.75</v>
      </c>
      <c r="H15" s="19">
        <f>(H12*C15)</f>
        <v>12</v>
      </c>
    </row>
    <row r="17" spans="2:11" x14ac:dyDescent="0.25">
      <c r="B17" s="20" t="s">
        <v>142</v>
      </c>
      <c r="C17" s="21"/>
    </row>
    <row r="18" spans="2:11" x14ac:dyDescent="0.25">
      <c r="B18" s="6"/>
      <c r="C18" s="6"/>
      <c r="D18" s="6"/>
      <c r="E18" s="6"/>
      <c r="F18" s="6"/>
      <c r="G18" s="6"/>
      <c r="H18" s="6"/>
      <c r="I18" s="6"/>
    </row>
    <row r="19" spans="2:11" ht="13.8" x14ac:dyDescent="0.3">
      <c r="B19" s="106" t="s">
        <v>29</v>
      </c>
      <c r="C19" s="107" t="s">
        <v>14</v>
      </c>
      <c r="D19" s="108" t="s">
        <v>15</v>
      </c>
      <c r="E19" s="108" t="s">
        <v>16</v>
      </c>
      <c r="F19" s="108" t="s">
        <v>17</v>
      </c>
      <c r="G19" s="108" t="s">
        <v>18</v>
      </c>
      <c r="H19" s="108" t="s">
        <v>19</v>
      </c>
      <c r="I19" s="109"/>
      <c r="J19" s="25"/>
      <c r="K19" s="25"/>
    </row>
    <row r="20" spans="2:11" ht="13.8" x14ac:dyDescent="0.3">
      <c r="B20" s="110" t="s">
        <v>20</v>
      </c>
      <c r="C20" s="111"/>
      <c r="D20" s="111"/>
      <c r="E20" s="111"/>
      <c r="F20" s="111"/>
      <c r="G20" s="111"/>
      <c r="H20" s="111"/>
      <c r="I20" s="109"/>
      <c r="J20" s="25"/>
      <c r="K20" s="25"/>
    </row>
    <row r="21" spans="2:11" ht="13.8" x14ac:dyDescent="0.3">
      <c r="B21" s="112" t="s">
        <v>21</v>
      </c>
      <c r="C21" s="111"/>
      <c r="D21" s="133">
        <v>6.41</v>
      </c>
      <c r="E21" s="133">
        <f>D21*E13</f>
        <v>11.217500000000001</v>
      </c>
      <c r="F21" s="133">
        <f>D21*F13</f>
        <v>16.024999999999999</v>
      </c>
      <c r="G21" s="133">
        <f>D21*G13</f>
        <v>20.8325</v>
      </c>
      <c r="H21" s="133">
        <f>D21*H13</f>
        <v>25.64</v>
      </c>
      <c r="I21" s="109"/>
      <c r="J21" s="25"/>
      <c r="K21" s="25"/>
    </row>
    <row r="22" spans="2:11" ht="13.8" x14ac:dyDescent="0.3">
      <c r="B22" s="112" t="s">
        <v>22</v>
      </c>
      <c r="C22" s="111"/>
      <c r="D22" s="133">
        <f>D21*D14</f>
        <v>12.82</v>
      </c>
      <c r="E22" s="133">
        <f>D21*E14</f>
        <v>19.23</v>
      </c>
      <c r="F22" s="133">
        <f>D21*F14</f>
        <v>32.049999999999997</v>
      </c>
      <c r="G22" s="133">
        <f>D21*G14</f>
        <v>41.664999999999999</v>
      </c>
      <c r="H22" s="133">
        <f>D21*H14</f>
        <v>51.28</v>
      </c>
      <c r="I22" s="109"/>
      <c r="J22" s="25"/>
      <c r="K22" s="25"/>
    </row>
    <row r="23" spans="2:11" ht="13.8" x14ac:dyDescent="0.3">
      <c r="B23" s="112" t="s">
        <v>23</v>
      </c>
      <c r="C23" s="111"/>
      <c r="D23" s="133">
        <f>D21*D15</f>
        <v>19.23</v>
      </c>
      <c r="E23" s="133">
        <f>D21*E15</f>
        <v>33.652500000000003</v>
      </c>
      <c r="F23" s="133">
        <f>D21*F15</f>
        <v>48.075000000000003</v>
      </c>
      <c r="G23" s="133">
        <f>D21*G15</f>
        <v>62.497500000000002</v>
      </c>
      <c r="H23" s="133">
        <f>D21*H15</f>
        <v>76.92</v>
      </c>
      <c r="I23" s="109"/>
      <c r="J23" s="25"/>
      <c r="K23" s="25"/>
    </row>
    <row r="24" spans="2:11" ht="14.4" thickBot="1" x14ac:dyDescent="0.35">
      <c r="B24" s="109"/>
      <c r="C24" s="109"/>
      <c r="D24" s="109"/>
      <c r="E24" s="109"/>
      <c r="F24" s="109"/>
      <c r="G24" s="109"/>
      <c r="H24" s="109"/>
      <c r="I24" s="109"/>
      <c r="J24" s="25"/>
      <c r="K24" s="25"/>
    </row>
    <row r="25" spans="2:11" ht="16.2" thickBot="1" x14ac:dyDescent="0.3">
      <c r="B25" s="64" t="s">
        <v>30</v>
      </c>
      <c r="C25" s="29"/>
      <c r="D25" s="30"/>
      <c r="E25" s="29"/>
      <c r="F25" s="124">
        <v>19.23</v>
      </c>
      <c r="G25" s="152" t="s">
        <v>334</v>
      </c>
      <c r="H25" s="32"/>
      <c r="I25" s="73" t="s">
        <v>31</v>
      </c>
      <c r="J25" s="32"/>
      <c r="K25" s="32"/>
    </row>
    <row r="26" spans="2:11" ht="13.8" x14ac:dyDescent="0.25">
      <c r="B26" s="36"/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3.8" x14ac:dyDescent="0.25">
      <c r="B27" s="36" t="s">
        <v>34</v>
      </c>
      <c r="C27" s="32"/>
      <c r="D27" s="35"/>
      <c r="E27" s="32"/>
      <c r="F27" s="33"/>
      <c r="G27" s="32"/>
      <c r="H27" s="32"/>
      <c r="I27" s="32"/>
      <c r="J27" s="32"/>
      <c r="K27" s="32"/>
    </row>
    <row r="28" spans="2:11" ht="15.6" x14ac:dyDescent="0.25">
      <c r="B28" s="34"/>
      <c r="C28" s="32"/>
      <c r="D28" s="35"/>
      <c r="E28" s="32"/>
      <c r="F28" s="40" t="s">
        <v>37</v>
      </c>
      <c r="G28" s="32"/>
      <c r="H28" s="32"/>
      <c r="I28" s="37"/>
      <c r="J28" s="32"/>
      <c r="K28" s="32"/>
    </row>
    <row r="29" spans="2:11" x14ac:dyDescent="0.25">
      <c r="B29" s="38" t="s">
        <v>35</v>
      </c>
      <c r="C29" s="38"/>
      <c r="D29" s="38" t="s">
        <v>36</v>
      </c>
      <c r="E29" s="39">
        <v>0</v>
      </c>
      <c r="F29" s="42" t="s">
        <v>21</v>
      </c>
    </row>
    <row r="30" spans="2:11" x14ac:dyDescent="0.25">
      <c r="B30" s="41" t="s">
        <v>76</v>
      </c>
      <c r="C30" s="41"/>
      <c r="D30" s="41" t="s">
        <v>36</v>
      </c>
      <c r="E30" s="39">
        <v>0</v>
      </c>
      <c r="F30" s="42" t="s">
        <v>17</v>
      </c>
    </row>
    <row r="31" spans="2:11" x14ac:dyDescent="0.25">
      <c r="B31" s="38" t="s">
        <v>40</v>
      </c>
      <c r="C31" s="38"/>
      <c r="D31" s="38" t="s">
        <v>36</v>
      </c>
      <c r="E31" s="39">
        <v>0</v>
      </c>
      <c r="F31" s="42" t="s">
        <v>23</v>
      </c>
    </row>
    <row r="33" spans="2:11" x14ac:dyDescent="0.25">
      <c r="B33" s="38" t="s">
        <v>77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78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79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80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81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82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50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83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52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84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85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86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87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335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337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88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54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56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3" spans="2:11" ht="14.4" x14ac:dyDescent="0.3">
      <c r="B53" s="43" t="s">
        <v>59</v>
      </c>
    </row>
    <row r="55" spans="2:11" ht="14.4" x14ac:dyDescent="0.35">
      <c r="B55" s="38" t="s">
        <v>89</v>
      </c>
      <c r="C55" s="47"/>
      <c r="D55" s="47"/>
      <c r="E55" s="47"/>
      <c r="F55" s="47"/>
      <c r="G55" s="47"/>
      <c r="H55" s="47"/>
      <c r="I55" s="47"/>
      <c r="J55" s="131">
        <v>0.5</v>
      </c>
      <c r="K55" s="49">
        <v>0</v>
      </c>
    </row>
    <row r="56" spans="2:11" ht="14.4" x14ac:dyDescent="0.35">
      <c r="B56" s="41" t="s">
        <v>61</v>
      </c>
      <c r="J56" s="131">
        <v>0.5</v>
      </c>
      <c r="K56" s="49">
        <v>0</v>
      </c>
    </row>
    <row r="57" spans="2:11" ht="14.4" x14ac:dyDescent="0.35">
      <c r="B57" s="38" t="s">
        <v>90</v>
      </c>
      <c r="C57" s="47"/>
      <c r="D57" s="47"/>
      <c r="E57" s="47"/>
      <c r="F57" s="47"/>
      <c r="G57" s="47"/>
      <c r="H57" s="47"/>
      <c r="I57" s="47"/>
      <c r="J57" s="131">
        <v>0.5</v>
      </c>
      <c r="K57" s="49">
        <v>0</v>
      </c>
    </row>
    <row r="58" spans="2:11" ht="14.4" x14ac:dyDescent="0.35">
      <c r="B58" s="41" t="s">
        <v>63</v>
      </c>
      <c r="J58" s="131">
        <v>0.25</v>
      </c>
      <c r="K58" s="49">
        <v>0</v>
      </c>
    </row>
    <row r="59" spans="2:11" ht="14.4" x14ac:dyDescent="0.35">
      <c r="C59" s="145"/>
      <c r="K59" s="50"/>
    </row>
    <row r="60" spans="2:11" ht="14.4" x14ac:dyDescent="0.35">
      <c r="B60" s="54" t="s">
        <v>91</v>
      </c>
      <c r="C60" s="183">
        <f>(5000+F25)+(F25*(((E29+E30+E31)+(K33+K34+K35+K36+K37+K38+K39+K40+K41+K42+K43+K44+K45+K46+K47+K48+K49+K50+K51))-(K55+K56+K57+K58)))</f>
        <v>5019.2299999999996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B61" s="54" t="s">
        <v>92</v>
      </c>
      <c r="C61" s="183">
        <v>5000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C62" s="184"/>
      <c r="D62" s="53"/>
      <c r="E62" s="54"/>
      <c r="F62" s="53"/>
      <c r="G62" s="53"/>
      <c r="H62" s="53"/>
      <c r="K62" s="50"/>
    </row>
    <row r="63" spans="2:11" ht="13.8" x14ac:dyDescent="0.3">
      <c r="B63" s="51" t="s">
        <v>69</v>
      </c>
      <c r="C63" s="178">
        <f>IF(C60&lt;C61,C61,C60)</f>
        <v>5019.2299999999996</v>
      </c>
      <c r="D63" s="162" t="s">
        <v>334</v>
      </c>
      <c r="E63" s="54"/>
      <c r="F63" s="53"/>
      <c r="G63" s="53"/>
      <c r="H63" s="53"/>
      <c r="I63" s="53"/>
      <c r="J63" s="53"/>
      <c r="K63" s="53"/>
    </row>
    <row r="64" spans="2:11" ht="13.8" x14ac:dyDescent="0.3">
      <c r="B64" s="53"/>
      <c r="C64" s="179"/>
      <c r="D64" s="53"/>
      <c r="E64" s="53"/>
      <c r="F64" s="53"/>
      <c r="G64" s="53"/>
      <c r="H64" s="53"/>
      <c r="I64" s="53"/>
      <c r="J64" s="53"/>
      <c r="K64" s="53"/>
    </row>
    <row r="65" spans="2:11" ht="13.8" x14ac:dyDescent="0.3">
      <c r="B65" s="55" t="s">
        <v>70</v>
      </c>
      <c r="C65" s="180" t="s">
        <v>71</v>
      </c>
      <c r="D65" s="55"/>
      <c r="E65" s="56">
        <v>0</v>
      </c>
      <c r="F65" s="41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 t="s">
        <v>219</v>
      </c>
      <c r="F66" s="59"/>
      <c r="G66" s="53"/>
      <c r="H66" s="53"/>
      <c r="I66" s="53"/>
      <c r="J66" s="53"/>
      <c r="K66" s="53"/>
    </row>
    <row r="67" spans="2:11" ht="13.8" x14ac:dyDescent="0.3">
      <c r="B67" s="60" t="s">
        <v>72</v>
      </c>
      <c r="C67" s="182">
        <f>C60*E65</f>
        <v>0</v>
      </c>
      <c r="D67" s="162" t="s">
        <v>334</v>
      </c>
      <c r="E67" s="58"/>
      <c r="F67" s="59"/>
      <c r="G67" s="53"/>
      <c r="H67" s="53"/>
      <c r="I67" s="53"/>
      <c r="J67" s="53"/>
      <c r="K67" s="53"/>
    </row>
    <row r="68" spans="2:11" x14ac:dyDescent="0.25">
      <c r="C68" s="184"/>
    </row>
    <row r="69" spans="2:11" ht="13.8" x14ac:dyDescent="0.3">
      <c r="B69" s="55" t="s">
        <v>97</v>
      </c>
      <c r="C69" s="180" t="s">
        <v>71</v>
      </c>
      <c r="D69" s="55"/>
      <c r="E69" s="56">
        <v>0</v>
      </c>
      <c r="F69" s="41"/>
      <c r="G69" s="53"/>
      <c r="H69" s="53"/>
    </row>
    <row r="70" spans="2:11" ht="13.8" x14ac:dyDescent="0.3">
      <c r="B70" s="37"/>
      <c r="C70" s="181"/>
      <c r="D70" s="41"/>
      <c r="E70" s="58"/>
      <c r="F70" s="59"/>
      <c r="G70" s="53"/>
      <c r="H70" s="53"/>
    </row>
    <row r="71" spans="2:11" ht="13.8" x14ac:dyDescent="0.3">
      <c r="B71" s="60" t="s">
        <v>94</v>
      </c>
      <c r="C71" s="182">
        <f>IF((C63*E65)&gt;0,(C67*E69),IF((C63*E65)=0,(C63*E69)))</f>
        <v>0</v>
      </c>
      <c r="D71" s="162" t="s">
        <v>334</v>
      </c>
      <c r="E71" s="58"/>
      <c r="F71" s="59"/>
      <c r="G71" s="53"/>
      <c r="H71" s="53"/>
    </row>
    <row r="72" spans="2:11" ht="13.8" thickBot="1" x14ac:dyDescent="0.3">
      <c r="C72" s="41"/>
      <c r="D72" s="41"/>
      <c r="E72" s="41"/>
      <c r="F72" s="41"/>
      <c r="G72" s="41"/>
    </row>
    <row r="73" spans="2:11" ht="13.8" thickBot="1" x14ac:dyDescent="0.3">
      <c r="B73" s="113"/>
      <c r="C73" s="113" t="s">
        <v>74</v>
      </c>
      <c r="D73" s="62"/>
      <c r="E73" s="62"/>
      <c r="F73" s="63"/>
      <c r="G73" s="72" t="s">
        <v>75</v>
      </c>
      <c r="H73" s="2"/>
      <c r="I73" s="3"/>
    </row>
    <row r="75" spans="2:11" x14ac:dyDescent="0.25">
      <c r="C75" s="74"/>
    </row>
    <row r="76" spans="2:11" x14ac:dyDescent="0.25">
      <c r="C76" s="5"/>
    </row>
    <row r="77" spans="2:11" x14ac:dyDescent="0.25">
      <c r="C77" s="5"/>
    </row>
  </sheetData>
  <mergeCells count="1">
    <mergeCell ref="B1:G1"/>
  </mergeCells>
  <pageMargins left="0.78740157499999996" right="0.78740157499999996" top="0.984251969" bottom="0.984251969" header="0.49212598499999999" footer="0.49212598499999999"/>
  <pageSetup paperSize="9" scale="80" orientation="landscape" r:id="rId1"/>
  <headerFooter alignWithMargins="0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15"/>
  <dimension ref="B1:L78"/>
  <sheetViews>
    <sheetView topLeftCell="A55" workbookViewId="0">
      <selection activeCell="C60" sqref="C60:C71"/>
    </sheetView>
  </sheetViews>
  <sheetFormatPr defaultRowHeight="13.2" x14ac:dyDescent="0.25"/>
  <cols>
    <col min="1" max="1" width="1.5546875" customWidth="1"/>
    <col min="2" max="2" width="26.109375" customWidth="1"/>
    <col min="3" max="3" width="16" customWidth="1"/>
    <col min="5" max="5" width="9.33203125" customWidth="1"/>
    <col min="6" max="6" width="13.5546875" customWidth="1"/>
    <col min="7" max="7" width="10.6640625" customWidth="1"/>
    <col min="8" max="8" width="10.33203125" customWidth="1"/>
    <col min="9" max="9" width="9.44140625" customWidth="1"/>
  </cols>
  <sheetData>
    <row r="1" spans="2:8" x14ac:dyDescent="0.25">
      <c r="B1" s="220"/>
      <c r="C1" s="220"/>
      <c r="D1" s="220"/>
      <c r="E1" s="220"/>
      <c r="F1" s="220"/>
      <c r="G1" s="220"/>
    </row>
    <row r="2" spans="2:8" ht="13.8" thickBot="1" x14ac:dyDescent="0.3"/>
    <row r="3" spans="2:8" ht="13.8" thickBot="1" x14ac:dyDescent="0.3">
      <c r="B3" s="1" t="s">
        <v>234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78" t="s">
        <v>395</v>
      </c>
      <c r="C5" s="7"/>
      <c r="D5" s="7"/>
      <c r="E5" s="7"/>
      <c r="F5" s="7"/>
      <c r="G5" s="67"/>
      <c r="H5" s="6"/>
    </row>
    <row r="6" spans="2:8" x14ac:dyDescent="0.25">
      <c r="B6" s="76" t="s">
        <v>217</v>
      </c>
      <c r="C6" s="10"/>
      <c r="D6" s="10"/>
      <c r="E6" s="10"/>
      <c r="F6" s="10"/>
      <c r="G6" s="69"/>
      <c r="H6" s="6"/>
    </row>
    <row r="7" spans="2:8" x14ac:dyDescent="0.25">
      <c r="B7" s="76" t="s">
        <v>218</v>
      </c>
      <c r="C7" s="10"/>
      <c r="D7" s="10"/>
      <c r="E7" s="10"/>
      <c r="F7" s="10"/>
      <c r="G7" s="69"/>
      <c r="H7" s="6"/>
    </row>
    <row r="8" spans="2:8" x14ac:dyDescent="0.25">
      <c r="B8" s="76" t="s">
        <v>394</v>
      </c>
      <c r="C8" s="10"/>
      <c r="D8" s="10"/>
      <c r="E8" s="10"/>
      <c r="F8" s="10"/>
      <c r="G8" s="69"/>
      <c r="H8" s="6"/>
    </row>
    <row r="9" spans="2:8" ht="13.8" thickBot="1" x14ac:dyDescent="0.3">
      <c r="B9" s="79"/>
      <c r="C9" s="14"/>
      <c r="D9" s="14"/>
      <c r="E9" s="14"/>
      <c r="F9" s="14"/>
      <c r="G9" s="65"/>
      <c r="H9" s="6"/>
    </row>
    <row r="10" spans="2:8" x14ac:dyDescent="0.25">
      <c r="B10" s="75"/>
      <c r="C10" s="6"/>
      <c r="D10" s="6"/>
      <c r="E10" s="6"/>
      <c r="F10" s="6"/>
      <c r="G10" s="6"/>
      <c r="H10" s="6"/>
    </row>
    <row r="11" spans="2:8" x14ac:dyDescent="0.25">
      <c r="B11" s="15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</row>
    <row r="12" spans="2:8" x14ac:dyDescent="0.25">
      <c r="B12" s="16" t="s">
        <v>20</v>
      </c>
      <c r="C12" s="18"/>
      <c r="D12" s="18">
        <v>1</v>
      </c>
      <c r="E12" s="18">
        <f>D12+0.75</f>
        <v>1.75</v>
      </c>
      <c r="F12" s="18">
        <f>E12+0.75</f>
        <v>2.5</v>
      </c>
      <c r="G12" s="18">
        <f>F12+0.75</f>
        <v>3.25</v>
      </c>
      <c r="H12" s="18">
        <f>G12+0.75</f>
        <v>4</v>
      </c>
    </row>
    <row r="13" spans="2:8" x14ac:dyDescent="0.25">
      <c r="B13" s="17" t="s">
        <v>21</v>
      </c>
      <c r="C13" s="18">
        <v>1</v>
      </c>
      <c r="D13" s="19">
        <f>(D12*C13)</f>
        <v>1</v>
      </c>
      <c r="E13" s="19">
        <f>(E12*C13)</f>
        <v>1.75</v>
      </c>
      <c r="F13" s="19">
        <f>(F12*C13)</f>
        <v>2.5</v>
      </c>
      <c r="G13" s="19">
        <f>(G12*C13)</f>
        <v>3.25</v>
      </c>
      <c r="H13" s="19">
        <f>(H12*C13)</f>
        <v>4</v>
      </c>
    </row>
    <row r="14" spans="2:8" x14ac:dyDescent="0.25">
      <c r="B14" s="17" t="s">
        <v>22</v>
      </c>
      <c r="C14" s="18">
        <v>2</v>
      </c>
      <c r="D14" s="19">
        <f>(D12*C14)</f>
        <v>2</v>
      </c>
      <c r="E14" s="19">
        <v>3</v>
      </c>
      <c r="F14" s="19">
        <f>(F12*C14)</f>
        <v>5</v>
      </c>
      <c r="G14" s="19">
        <f>(G12*C14)</f>
        <v>6.5</v>
      </c>
      <c r="H14" s="19">
        <f>(H12*C14)</f>
        <v>8</v>
      </c>
    </row>
    <row r="15" spans="2:8" x14ac:dyDescent="0.25">
      <c r="B15" s="17" t="s">
        <v>23</v>
      </c>
      <c r="C15" s="18">
        <v>3</v>
      </c>
      <c r="D15" s="19">
        <f>(D12*C15)</f>
        <v>3</v>
      </c>
      <c r="E15" s="19">
        <f>(E12*C15)</f>
        <v>5.25</v>
      </c>
      <c r="F15" s="19">
        <f>(F12*C15)</f>
        <v>7.5</v>
      </c>
      <c r="G15" s="19">
        <f>(G12*C15)</f>
        <v>9.75</v>
      </c>
      <c r="H15" s="19">
        <f>(H12*C15)</f>
        <v>12</v>
      </c>
    </row>
    <row r="17" spans="2:11" x14ac:dyDescent="0.25">
      <c r="B17" s="20" t="s">
        <v>142</v>
      </c>
      <c r="C17" s="21"/>
    </row>
    <row r="18" spans="2:11" x14ac:dyDescent="0.25">
      <c r="B18" s="6"/>
      <c r="C18" s="6"/>
      <c r="D18" s="6"/>
      <c r="E18" s="6"/>
      <c r="F18" s="6"/>
      <c r="G18" s="6"/>
      <c r="H18" s="6"/>
      <c r="I18" s="6"/>
    </row>
    <row r="19" spans="2:11" ht="13.8" x14ac:dyDescent="0.3">
      <c r="B19" s="106" t="s">
        <v>29</v>
      </c>
      <c r="C19" s="107" t="s">
        <v>14</v>
      </c>
      <c r="D19" s="108" t="s">
        <v>15</v>
      </c>
      <c r="E19" s="108" t="s">
        <v>16</v>
      </c>
      <c r="F19" s="108" t="s">
        <v>17</v>
      </c>
      <c r="G19" s="108" t="s">
        <v>18</v>
      </c>
      <c r="H19" s="108" t="s">
        <v>19</v>
      </c>
      <c r="I19" s="109"/>
      <c r="J19" s="25"/>
      <c r="K19" s="25"/>
    </row>
    <row r="20" spans="2:11" ht="13.8" x14ac:dyDescent="0.3">
      <c r="B20" s="110" t="s">
        <v>20</v>
      </c>
      <c r="C20" s="111"/>
      <c r="D20" s="111"/>
      <c r="E20" s="111"/>
      <c r="F20" s="111"/>
      <c r="G20" s="111"/>
      <c r="H20" s="111"/>
      <c r="I20" s="109"/>
      <c r="J20" s="25"/>
      <c r="K20" s="25"/>
    </row>
    <row r="21" spans="2:11" ht="13.8" x14ac:dyDescent="0.3">
      <c r="B21" s="112" t="s">
        <v>21</v>
      </c>
      <c r="C21" s="111"/>
      <c r="D21" s="133">
        <v>19.23</v>
      </c>
      <c r="E21" s="133">
        <f>D21*E13</f>
        <v>33.652500000000003</v>
      </c>
      <c r="F21" s="133">
        <f>D21*F13</f>
        <v>48.075000000000003</v>
      </c>
      <c r="G21" s="133">
        <f>D21*G13</f>
        <v>62.497500000000002</v>
      </c>
      <c r="H21" s="133">
        <f>D21*H13</f>
        <v>76.92</v>
      </c>
      <c r="I21" s="109"/>
      <c r="J21" s="25"/>
      <c r="K21" s="25"/>
    </row>
    <row r="22" spans="2:11" ht="13.8" x14ac:dyDescent="0.3">
      <c r="B22" s="112" t="s">
        <v>22</v>
      </c>
      <c r="C22" s="111"/>
      <c r="D22" s="133">
        <f>D21*D14</f>
        <v>38.46</v>
      </c>
      <c r="E22" s="133">
        <f>D21*E14</f>
        <v>57.69</v>
      </c>
      <c r="F22" s="133">
        <f>D21*F14</f>
        <v>96.15</v>
      </c>
      <c r="G22" s="133">
        <f>D21*G14</f>
        <v>124.995</v>
      </c>
      <c r="H22" s="133">
        <f>D21*H14</f>
        <v>153.84</v>
      </c>
      <c r="I22" s="109"/>
      <c r="J22" s="25"/>
      <c r="K22" s="25"/>
    </row>
    <row r="23" spans="2:11" ht="13.8" x14ac:dyDescent="0.3">
      <c r="B23" s="112" t="s">
        <v>23</v>
      </c>
      <c r="C23" s="111"/>
      <c r="D23" s="133">
        <f>D21*D15</f>
        <v>57.69</v>
      </c>
      <c r="E23" s="133">
        <f>D21*E15</f>
        <v>100.9575</v>
      </c>
      <c r="F23" s="133">
        <f>D21*F15</f>
        <v>144.22499999999999</v>
      </c>
      <c r="G23" s="133">
        <f>D21*G15</f>
        <v>187.49250000000001</v>
      </c>
      <c r="H23" s="133">
        <f>D21*H15</f>
        <v>230.76</v>
      </c>
      <c r="I23" s="109"/>
      <c r="J23" s="25"/>
      <c r="K23" s="25"/>
    </row>
    <row r="24" spans="2:11" ht="14.4" thickBot="1" x14ac:dyDescent="0.35">
      <c r="B24" s="109"/>
      <c r="C24" s="109"/>
      <c r="D24" s="109"/>
      <c r="E24" s="109"/>
      <c r="F24" s="109"/>
      <c r="G24" s="109"/>
      <c r="H24" s="109"/>
      <c r="I24" s="109"/>
      <c r="J24" s="25"/>
      <c r="K24" s="25"/>
    </row>
    <row r="25" spans="2:11" ht="16.2" thickBot="1" x14ac:dyDescent="0.3">
      <c r="B25" s="64" t="s">
        <v>30</v>
      </c>
      <c r="C25" s="29"/>
      <c r="D25" s="30"/>
      <c r="E25" s="29"/>
      <c r="F25" s="124">
        <v>384.62</v>
      </c>
      <c r="G25" s="152" t="s">
        <v>334</v>
      </c>
      <c r="H25" s="32"/>
      <c r="I25" s="73" t="s">
        <v>31</v>
      </c>
      <c r="J25" s="32"/>
      <c r="K25" s="32"/>
    </row>
    <row r="26" spans="2:11" ht="13.8" x14ac:dyDescent="0.25">
      <c r="B26" s="36"/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3.8" x14ac:dyDescent="0.25">
      <c r="B27" s="36" t="s">
        <v>34</v>
      </c>
      <c r="C27" s="32"/>
      <c r="D27" s="35"/>
      <c r="E27" s="32"/>
      <c r="F27" s="33"/>
      <c r="G27" s="32"/>
      <c r="H27" s="32"/>
      <c r="I27" s="32"/>
      <c r="J27" s="32"/>
      <c r="K27" s="32"/>
    </row>
    <row r="28" spans="2:11" ht="15.6" x14ac:dyDescent="0.25">
      <c r="B28" s="34"/>
      <c r="C28" s="32"/>
      <c r="D28" s="35"/>
      <c r="E28" s="32"/>
      <c r="F28" s="40" t="s">
        <v>37</v>
      </c>
      <c r="G28" s="32"/>
      <c r="H28" s="32"/>
      <c r="I28" s="37"/>
      <c r="J28" s="32"/>
      <c r="K28" s="32"/>
    </row>
    <row r="29" spans="2:11" x14ac:dyDescent="0.25">
      <c r="B29" s="38" t="s">
        <v>35</v>
      </c>
      <c r="C29" s="38"/>
      <c r="D29" s="38" t="s">
        <v>36</v>
      </c>
      <c r="E29" s="39">
        <v>0</v>
      </c>
      <c r="F29" s="42" t="s">
        <v>21</v>
      </c>
    </row>
    <row r="30" spans="2:11" x14ac:dyDescent="0.25">
      <c r="B30" s="41" t="s">
        <v>76</v>
      </c>
      <c r="C30" s="41"/>
      <c r="D30" s="41" t="s">
        <v>36</v>
      </c>
      <c r="E30" s="39">
        <v>0</v>
      </c>
      <c r="F30" s="42" t="s">
        <v>17</v>
      </c>
    </row>
    <row r="31" spans="2:11" x14ac:dyDescent="0.25">
      <c r="B31" s="38" t="s">
        <v>40</v>
      </c>
      <c r="C31" s="38"/>
      <c r="D31" s="38" t="s">
        <v>36</v>
      </c>
      <c r="E31" s="39">
        <v>0</v>
      </c>
      <c r="F31" s="42" t="s">
        <v>23</v>
      </c>
    </row>
    <row r="33" spans="2:11" x14ac:dyDescent="0.25">
      <c r="B33" s="38" t="s">
        <v>77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78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79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80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81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82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50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83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52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84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85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86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87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335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337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88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2" x14ac:dyDescent="0.25">
      <c r="B49" s="38" t="s">
        <v>336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2" x14ac:dyDescent="0.25">
      <c r="B50" s="41" t="s">
        <v>54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2" x14ac:dyDescent="0.25">
      <c r="B51" s="38" t="s">
        <v>56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2" spans="2:12" ht="13.8" x14ac:dyDescent="0.3">
      <c r="L52" s="53"/>
    </row>
    <row r="53" spans="2:12" ht="14.4" x14ac:dyDescent="0.3">
      <c r="B53" s="43" t="s">
        <v>59</v>
      </c>
    </row>
    <row r="55" spans="2:12" ht="14.4" x14ac:dyDescent="0.35">
      <c r="B55" s="38" t="s">
        <v>89</v>
      </c>
      <c r="C55" s="47"/>
      <c r="D55" s="47"/>
      <c r="E55" s="47"/>
      <c r="F55" s="47"/>
      <c r="G55" s="47"/>
      <c r="H55" s="47"/>
      <c r="I55" s="47"/>
      <c r="J55" s="131">
        <v>0.5</v>
      </c>
      <c r="K55" s="49">
        <v>0</v>
      </c>
    </row>
    <row r="56" spans="2:12" ht="14.4" x14ac:dyDescent="0.35">
      <c r="B56" s="41" t="s">
        <v>61</v>
      </c>
      <c r="J56" s="131">
        <v>0.5</v>
      </c>
      <c r="K56" s="49">
        <v>0</v>
      </c>
    </row>
    <row r="57" spans="2:12" ht="14.4" x14ac:dyDescent="0.35">
      <c r="B57" s="38" t="s">
        <v>90</v>
      </c>
      <c r="C57" s="47"/>
      <c r="D57" s="47"/>
      <c r="E57" s="47"/>
      <c r="F57" s="47"/>
      <c r="G57" s="47"/>
      <c r="H57" s="47"/>
      <c r="I57" s="47"/>
      <c r="J57" s="131">
        <v>0.5</v>
      </c>
      <c r="K57" s="49">
        <v>0</v>
      </c>
    </row>
    <row r="58" spans="2:12" ht="14.4" x14ac:dyDescent="0.35">
      <c r="B58" s="41" t="s">
        <v>63</v>
      </c>
      <c r="J58" s="131">
        <v>0.25</v>
      </c>
      <c r="K58" s="49">
        <v>0</v>
      </c>
    </row>
    <row r="59" spans="2:12" ht="14.4" x14ac:dyDescent="0.35">
      <c r="C59" s="145"/>
      <c r="K59" s="50"/>
    </row>
    <row r="60" spans="2:12" ht="14.4" x14ac:dyDescent="0.35">
      <c r="B60" s="54" t="s">
        <v>91</v>
      </c>
      <c r="C60" s="183">
        <f>(10000.01+F25)+(F25*(((E29+E30+E31)+(K33+K34+K35+K36+K37+K38+K39+K40+K41+K42+K43+K44+K45+K46+K47+K48+K49+K50+K51))-(K55+K56+K57+K58)))</f>
        <v>10384.630000000001</v>
      </c>
      <c r="D60" s="149" t="s">
        <v>334</v>
      </c>
      <c r="E60" s="54"/>
      <c r="F60" s="53"/>
      <c r="G60" s="53"/>
      <c r="H60" s="53"/>
      <c r="K60" s="50"/>
    </row>
    <row r="61" spans="2:12" ht="14.4" x14ac:dyDescent="0.35">
      <c r="B61" s="54" t="s">
        <v>92</v>
      </c>
      <c r="C61" s="183">
        <v>5000</v>
      </c>
      <c r="D61" s="149" t="s">
        <v>334</v>
      </c>
      <c r="E61" s="54"/>
      <c r="F61" s="53"/>
      <c r="G61" s="53"/>
      <c r="H61" s="53"/>
      <c r="K61" s="50"/>
    </row>
    <row r="62" spans="2:12" ht="14.4" x14ac:dyDescent="0.35">
      <c r="C62" s="184"/>
      <c r="D62" s="53"/>
      <c r="E62" s="54"/>
      <c r="F62" s="53"/>
      <c r="G62" s="53"/>
      <c r="H62" s="53"/>
      <c r="K62" s="50"/>
    </row>
    <row r="63" spans="2:12" ht="13.8" x14ac:dyDescent="0.3">
      <c r="B63" s="51" t="s">
        <v>69</v>
      </c>
      <c r="C63" s="178">
        <f>IF(C60&lt;C61,C61,C60)</f>
        <v>10384.630000000001</v>
      </c>
      <c r="D63" s="162" t="s">
        <v>334</v>
      </c>
      <c r="E63" s="54"/>
      <c r="F63" s="53"/>
      <c r="G63" s="53"/>
      <c r="H63" s="53"/>
      <c r="I63" s="53"/>
      <c r="J63" s="53"/>
      <c r="K63" s="53"/>
    </row>
    <row r="64" spans="2:12" ht="13.8" x14ac:dyDescent="0.3">
      <c r="B64" s="53"/>
      <c r="C64" s="179"/>
      <c r="D64" s="53"/>
      <c r="E64" s="53"/>
      <c r="F64" s="53"/>
      <c r="G64" s="53"/>
      <c r="H64" s="53"/>
      <c r="I64" s="53"/>
      <c r="J64" s="53"/>
      <c r="K64" s="53"/>
    </row>
    <row r="65" spans="2:11" ht="13.8" x14ac:dyDescent="0.3">
      <c r="B65" s="55" t="s">
        <v>70</v>
      </c>
      <c r="C65" s="180" t="s">
        <v>71</v>
      </c>
      <c r="D65" s="55"/>
      <c r="E65" s="56">
        <v>0</v>
      </c>
      <c r="F65" s="41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 t="s">
        <v>219</v>
      </c>
      <c r="F66" s="59"/>
      <c r="G66" s="53"/>
      <c r="H66" s="53"/>
      <c r="I66" s="53"/>
      <c r="J66" s="53"/>
      <c r="K66" s="53"/>
    </row>
    <row r="67" spans="2:11" ht="13.8" x14ac:dyDescent="0.3">
      <c r="B67" s="60" t="s">
        <v>72</v>
      </c>
      <c r="C67" s="182">
        <f>C60*E65</f>
        <v>0</v>
      </c>
      <c r="D67" s="162" t="s">
        <v>334</v>
      </c>
      <c r="E67" s="58"/>
      <c r="F67" s="59"/>
      <c r="G67" s="53"/>
      <c r="H67" s="53"/>
      <c r="I67" s="53"/>
      <c r="J67" s="53"/>
      <c r="K67" s="53"/>
    </row>
    <row r="68" spans="2:11" x14ac:dyDescent="0.25">
      <c r="C68" s="184"/>
    </row>
    <row r="69" spans="2:11" ht="13.8" x14ac:dyDescent="0.3">
      <c r="B69" s="55" t="s">
        <v>97</v>
      </c>
      <c r="C69" s="180" t="s">
        <v>71</v>
      </c>
      <c r="D69" s="55"/>
      <c r="E69" s="56">
        <v>0</v>
      </c>
      <c r="F69" s="41"/>
      <c r="G69" s="53"/>
      <c r="H69" s="53"/>
    </row>
    <row r="70" spans="2:11" ht="13.8" x14ac:dyDescent="0.3">
      <c r="B70" s="37"/>
      <c r="C70" s="181"/>
      <c r="D70" s="41"/>
      <c r="E70" s="58"/>
      <c r="F70" s="59"/>
      <c r="G70" s="53"/>
      <c r="H70" s="53"/>
      <c r="I70" s="53"/>
      <c r="J70" s="53"/>
      <c r="K70" s="53"/>
    </row>
    <row r="71" spans="2:11" ht="13.8" x14ac:dyDescent="0.3">
      <c r="B71" s="60" t="s">
        <v>94</v>
      </c>
      <c r="C71" s="182">
        <f>IF((C63*E65)&gt;0,(C67*E69),IF((C63*E65)=0,(C63*E69)))</f>
        <v>0</v>
      </c>
      <c r="D71" s="162" t="s">
        <v>334</v>
      </c>
      <c r="E71" s="58"/>
      <c r="F71" s="59"/>
      <c r="G71" s="53"/>
      <c r="H71" s="53"/>
      <c r="I71" s="53"/>
      <c r="J71" s="53"/>
      <c r="K71" s="53"/>
    </row>
    <row r="72" spans="2:11" x14ac:dyDescent="0.25">
      <c r="C72" s="145"/>
    </row>
    <row r="73" spans="2:11" ht="13.8" thickBot="1" x14ac:dyDescent="0.3">
      <c r="C73" s="41"/>
      <c r="D73" s="41"/>
      <c r="E73" s="41"/>
      <c r="F73" s="41"/>
      <c r="G73" s="41"/>
    </row>
    <row r="74" spans="2:11" ht="13.8" thickBot="1" x14ac:dyDescent="0.3">
      <c r="B74" s="113"/>
      <c r="C74" s="113" t="s">
        <v>74</v>
      </c>
      <c r="D74" s="62"/>
      <c r="E74" s="62"/>
      <c r="F74" s="63"/>
      <c r="G74" s="72" t="s">
        <v>75</v>
      </c>
      <c r="H74" s="2"/>
      <c r="I74" s="3"/>
    </row>
    <row r="76" spans="2:11" x14ac:dyDescent="0.25">
      <c r="C76" s="74"/>
    </row>
    <row r="77" spans="2:11" x14ac:dyDescent="0.25">
      <c r="C77" s="5"/>
    </row>
    <row r="78" spans="2:11" x14ac:dyDescent="0.25">
      <c r="C78" s="5"/>
    </row>
  </sheetData>
  <mergeCells count="1">
    <mergeCell ref="B1:G1"/>
  </mergeCells>
  <pageMargins left="0.78740157499999996" right="0.78740157499999996" top="0.984251969" bottom="0.984251969" header="0.49212598499999999" footer="0.49212598499999999"/>
  <pageSetup paperSize="9" scale="80" orientation="landscape" r:id="rId1"/>
  <headerFooter alignWithMargins="0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16"/>
  <dimension ref="B1:K77"/>
  <sheetViews>
    <sheetView topLeftCell="A52" workbookViewId="0">
      <selection activeCell="C60" sqref="C60:C71"/>
    </sheetView>
  </sheetViews>
  <sheetFormatPr defaultRowHeight="13.2" x14ac:dyDescent="0.25"/>
  <cols>
    <col min="1" max="1" width="1.5546875" customWidth="1"/>
    <col min="2" max="2" width="25.6640625" customWidth="1"/>
    <col min="3" max="3" width="16" customWidth="1"/>
    <col min="5" max="5" width="12.88671875" customWidth="1"/>
    <col min="6" max="6" width="13.5546875" customWidth="1"/>
    <col min="7" max="7" width="10.6640625" customWidth="1"/>
    <col min="8" max="8" width="10.33203125" customWidth="1"/>
  </cols>
  <sheetData>
    <row r="1" spans="2:8" x14ac:dyDescent="0.25">
      <c r="B1" s="220"/>
      <c r="C1" s="220"/>
      <c r="D1" s="220"/>
      <c r="E1" s="220"/>
      <c r="F1" s="220"/>
      <c r="G1" s="220"/>
    </row>
    <row r="2" spans="2:8" ht="13.8" thickBot="1" x14ac:dyDescent="0.3"/>
    <row r="3" spans="2:8" ht="13.8" thickBot="1" x14ac:dyDescent="0.3">
      <c r="B3" s="1" t="s">
        <v>235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78" t="s">
        <v>395</v>
      </c>
      <c r="C5" s="7"/>
      <c r="D5" s="7"/>
      <c r="E5" s="7"/>
      <c r="F5" s="7"/>
      <c r="G5" s="67"/>
      <c r="H5" s="6"/>
    </row>
    <row r="6" spans="2:8" x14ac:dyDescent="0.25">
      <c r="B6" s="76" t="s">
        <v>217</v>
      </c>
      <c r="C6" s="10"/>
      <c r="D6" s="10"/>
      <c r="E6" s="10"/>
      <c r="F6" s="10"/>
      <c r="G6" s="69"/>
      <c r="H6" s="6"/>
    </row>
    <row r="7" spans="2:8" x14ac:dyDescent="0.25">
      <c r="B7" s="76" t="s">
        <v>218</v>
      </c>
      <c r="C7" s="10"/>
      <c r="D7" s="10"/>
      <c r="E7" s="10"/>
      <c r="F7" s="10"/>
      <c r="G7" s="69"/>
      <c r="H7" s="6"/>
    </row>
    <row r="8" spans="2:8" x14ac:dyDescent="0.25">
      <c r="B8" s="76" t="s">
        <v>394</v>
      </c>
      <c r="C8" s="10"/>
      <c r="D8" s="10"/>
      <c r="E8" s="10"/>
      <c r="F8" s="10"/>
      <c r="G8" s="69"/>
      <c r="H8" s="6"/>
    </row>
    <row r="9" spans="2:8" ht="13.8" thickBot="1" x14ac:dyDescent="0.3">
      <c r="B9" s="79"/>
      <c r="C9" s="14"/>
      <c r="D9" s="14"/>
      <c r="E9" s="14"/>
      <c r="F9" s="14"/>
      <c r="G9" s="65"/>
      <c r="H9" s="6"/>
    </row>
    <row r="10" spans="2:8" x14ac:dyDescent="0.25">
      <c r="B10" s="75"/>
      <c r="C10" s="6"/>
      <c r="D10" s="6"/>
      <c r="E10" s="6"/>
      <c r="F10" s="6"/>
      <c r="G10" s="6"/>
      <c r="H10" s="6"/>
    </row>
    <row r="11" spans="2:8" x14ac:dyDescent="0.25">
      <c r="B11" s="15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</row>
    <row r="12" spans="2:8" x14ac:dyDescent="0.25">
      <c r="B12" s="16" t="s">
        <v>20</v>
      </c>
      <c r="C12" s="18"/>
      <c r="D12" s="18">
        <v>1</v>
      </c>
      <c r="E12" s="18">
        <f>D12+0.75</f>
        <v>1.75</v>
      </c>
      <c r="F12" s="18">
        <f>E12+0.75</f>
        <v>2.5</v>
      </c>
      <c r="G12" s="18">
        <f>F12+0.75</f>
        <v>3.25</v>
      </c>
      <c r="H12" s="18">
        <f>G12+0.75</f>
        <v>4</v>
      </c>
    </row>
    <row r="13" spans="2:8" x14ac:dyDescent="0.25">
      <c r="B13" s="17" t="s">
        <v>21</v>
      </c>
      <c r="C13" s="18">
        <v>1</v>
      </c>
      <c r="D13" s="19">
        <f>(D12*C13)</f>
        <v>1</v>
      </c>
      <c r="E13" s="19">
        <f>(E12*C13)</f>
        <v>1.75</v>
      </c>
      <c r="F13" s="19">
        <f>(F12*C13)</f>
        <v>2.5</v>
      </c>
      <c r="G13" s="19">
        <f>(G12*C13)</f>
        <v>3.25</v>
      </c>
      <c r="H13" s="19">
        <f>(H12*C13)</f>
        <v>4</v>
      </c>
    </row>
    <row r="14" spans="2:8" x14ac:dyDescent="0.25">
      <c r="B14" s="17" t="s">
        <v>22</v>
      </c>
      <c r="C14" s="18">
        <v>2</v>
      </c>
      <c r="D14" s="19">
        <f>(D12*C14)</f>
        <v>2</v>
      </c>
      <c r="E14" s="19">
        <v>3</v>
      </c>
      <c r="F14" s="19">
        <f>(F12*C14)</f>
        <v>5</v>
      </c>
      <c r="G14" s="19">
        <f>(G12*C14)</f>
        <v>6.5</v>
      </c>
      <c r="H14" s="19">
        <f>(H12*C14)</f>
        <v>8</v>
      </c>
    </row>
    <row r="15" spans="2:8" x14ac:dyDescent="0.25">
      <c r="B15" s="17" t="s">
        <v>23</v>
      </c>
      <c r="C15" s="18">
        <v>3</v>
      </c>
      <c r="D15" s="19">
        <f>(D12*C15)</f>
        <v>3</v>
      </c>
      <c r="E15" s="19">
        <f>(E12*C15)</f>
        <v>5.25</v>
      </c>
      <c r="F15" s="19">
        <f>(F12*C15)</f>
        <v>7.5</v>
      </c>
      <c r="G15" s="19">
        <f>(G12*C15)</f>
        <v>9.75</v>
      </c>
      <c r="H15" s="19">
        <f>(H12*C15)</f>
        <v>12</v>
      </c>
    </row>
    <row r="17" spans="2:11" x14ac:dyDescent="0.25">
      <c r="B17" s="20" t="s">
        <v>142</v>
      </c>
      <c r="C17" s="21"/>
    </row>
    <row r="18" spans="2:11" x14ac:dyDescent="0.25">
      <c r="B18" s="6"/>
      <c r="C18" s="6"/>
      <c r="D18" s="6"/>
      <c r="E18" s="6"/>
      <c r="F18" s="6"/>
      <c r="G18" s="6"/>
      <c r="H18" s="6"/>
      <c r="I18" s="6"/>
    </row>
    <row r="19" spans="2:11" ht="13.8" x14ac:dyDescent="0.3">
      <c r="B19" s="106" t="s">
        <v>29</v>
      </c>
      <c r="C19" s="107" t="s">
        <v>14</v>
      </c>
      <c r="D19" s="108" t="s">
        <v>15</v>
      </c>
      <c r="E19" s="108" t="s">
        <v>16</v>
      </c>
      <c r="F19" s="108" t="s">
        <v>17</v>
      </c>
      <c r="G19" s="108" t="s">
        <v>18</v>
      </c>
      <c r="H19" s="108" t="s">
        <v>19</v>
      </c>
      <c r="I19" s="109"/>
      <c r="J19" s="25"/>
      <c r="K19" s="25"/>
    </row>
    <row r="20" spans="2:11" ht="13.8" x14ac:dyDescent="0.3">
      <c r="B20" s="110" t="s">
        <v>20</v>
      </c>
      <c r="C20" s="111"/>
      <c r="D20" s="111"/>
      <c r="E20" s="111"/>
      <c r="F20" s="111"/>
      <c r="G20" s="111"/>
      <c r="H20" s="111"/>
      <c r="I20" s="109"/>
      <c r="J20" s="25"/>
      <c r="K20" s="25"/>
    </row>
    <row r="21" spans="2:11" ht="13.8" x14ac:dyDescent="0.3">
      <c r="B21" s="112" t="s">
        <v>21</v>
      </c>
      <c r="C21" s="111"/>
      <c r="D21" s="133">
        <v>32.049999999999997</v>
      </c>
      <c r="E21" s="133">
        <f>D21*E13</f>
        <v>56.087499999999991</v>
      </c>
      <c r="F21" s="133">
        <f>D21*F13</f>
        <v>80.125</v>
      </c>
      <c r="G21" s="133">
        <f>D21*G13</f>
        <v>104.16249999999999</v>
      </c>
      <c r="H21" s="133">
        <f>D21*H13</f>
        <v>128.19999999999999</v>
      </c>
      <c r="I21" s="109"/>
      <c r="J21" s="25"/>
      <c r="K21" s="25"/>
    </row>
    <row r="22" spans="2:11" ht="13.8" x14ac:dyDescent="0.3">
      <c r="B22" s="112" t="s">
        <v>22</v>
      </c>
      <c r="C22" s="111"/>
      <c r="D22" s="133">
        <f>D21*D14</f>
        <v>64.099999999999994</v>
      </c>
      <c r="E22" s="133">
        <f>D21*E14</f>
        <v>96.149999999999991</v>
      </c>
      <c r="F22" s="133">
        <f>D21*F14</f>
        <v>160.25</v>
      </c>
      <c r="G22" s="133">
        <f>D21*G14</f>
        <v>208.32499999999999</v>
      </c>
      <c r="H22" s="133">
        <f>D21*H14</f>
        <v>256.39999999999998</v>
      </c>
      <c r="I22" s="109"/>
      <c r="J22" s="25"/>
      <c r="K22" s="25"/>
    </row>
    <row r="23" spans="2:11" ht="13.8" x14ac:dyDescent="0.3">
      <c r="B23" s="112" t="s">
        <v>23</v>
      </c>
      <c r="C23" s="111"/>
      <c r="D23" s="133">
        <f>D21*D15</f>
        <v>96.149999999999991</v>
      </c>
      <c r="E23" s="133">
        <f>D21*E15</f>
        <v>168.26249999999999</v>
      </c>
      <c r="F23" s="133">
        <f>D21*F15</f>
        <v>240.37499999999997</v>
      </c>
      <c r="G23" s="133">
        <f>D21*G15</f>
        <v>312.48749999999995</v>
      </c>
      <c r="H23" s="133">
        <f>D21*H15</f>
        <v>384.59999999999997</v>
      </c>
      <c r="I23" s="109"/>
      <c r="J23" s="25"/>
      <c r="K23" s="25"/>
    </row>
    <row r="24" spans="2:11" ht="14.4" thickBot="1" x14ac:dyDescent="0.35">
      <c r="B24" s="109"/>
      <c r="C24" s="109"/>
      <c r="D24" s="109"/>
      <c r="E24" s="109"/>
      <c r="F24" s="109"/>
      <c r="G24" s="109"/>
      <c r="H24" s="109"/>
      <c r="I24" s="109"/>
      <c r="J24" s="25"/>
      <c r="K24" s="25"/>
    </row>
    <row r="25" spans="2:11" ht="16.2" thickBot="1" x14ac:dyDescent="0.3">
      <c r="B25" s="64" t="s">
        <v>30</v>
      </c>
      <c r="C25" s="29"/>
      <c r="D25" s="30"/>
      <c r="E25" s="29"/>
      <c r="F25" s="124">
        <v>168.26</v>
      </c>
      <c r="G25" s="152" t="s">
        <v>334</v>
      </c>
      <c r="H25" s="32"/>
      <c r="I25" s="73" t="s">
        <v>31</v>
      </c>
      <c r="J25" s="32"/>
      <c r="K25" s="32"/>
    </row>
    <row r="26" spans="2:11" ht="13.8" x14ac:dyDescent="0.25">
      <c r="B26" s="36"/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3.8" x14ac:dyDescent="0.25">
      <c r="B27" s="36" t="s">
        <v>34</v>
      </c>
      <c r="C27" s="32"/>
      <c r="D27" s="35"/>
      <c r="E27" s="32"/>
      <c r="F27" s="33"/>
      <c r="G27" s="32"/>
      <c r="H27" s="32"/>
      <c r="I27" s="32"/>
      <c r="J27" s="32"/>
      <c r="K27" s="32"/>
    </row>
    <row r="28" spans="2:11" ht="15.6" x14ac:dyDescent="0.25">
      <c r="B28" s="34"/>
      <c r="C28" s="32"/>
      <c r="D28" s="35"/>
      <c r="E28" s="32"/>
      <c r="F28" s="40" t="s">
        <v>37</v>
      </c>
      <c r="G28" s="32"/>
      <c r="H28" s="32"/>
      <c r="I28" s="37"/>
      <c r="J28" s="32"/>
      <c r="K28" s="32"/>
    </row>
    <row r="29" spans="2:11" x14ac:dyDescent="0.25">
      <c r="B29" s="38" t="s">
        <v>35</v>
      </c>
      <c r="C29" s="38"/>
      <c r="D29" s="38" t="s">
        <v>36</v>
      </c>
      <c r="E29" s="39">
        <v>0</v>
      </c>
      <c r="F29" s="42" t="s">
        <v>21</v>
      </c>
    </row>
    <row r="30" spans="2:11" x14ac:dyDescent="0.25">
      <c r="B30" s="41" t="s">
        <v>76</v>
      </c>
      <c r="C30" s="41"/>
      <c r="D30" s="41" t="s">
        <v>36</v>
      </c>
      <c r="E30" s="39">
        <v>0</v>
      </c>
      <c r="F30" s="42" t="s">
        <v>17</v>
      </c>
    </row>
    <row r="31" spans="2:11" x14ac:dyDescent="0.25">
      <c r="B31" s="38" t="s">
        <v>40</v>
      </c>
      <c r="C31" s="38"/>
      <c r="D31" s="38" t="s">
        <v>36</v>
      </c>
      <c r="E31" s="39">
        <v>0</v>
      </c>
      <c r="F31" s="42" t="s">
        <v>23</v>
      </c>
    </row>
    <row r="33" spans="2:11" x14ac:dyDescent="0.25">
      <c r="B33" s="38" t="s">
        <v>77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78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79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80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81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82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50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83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52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84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85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86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87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335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337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88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54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56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3" spans="2:11" ht="14.4" x14ac:dyDescent="0.3">
      <c r="B53" s="43" t="s">
        <v>59</v>
      </c>
    </row>
    <row r="55" spans="2:11" ht="14.4" x14ac:dyDescent="0.35">
      <c r="B55" s="38" t="s">
        <v>89</v>
      </c>
      <c r="C55" s="47"/>
      <c r="D55" s="47"/>
      <c r="E55" s="47"/>
      <c r="F55" s="47"/>
      <c r="G55" s="47"/>
      <c r="H55" s="47"/>
      <c r="I55" s="47"/>
      <c r="J55" s="131">
        <v>0.5</v>
      </c>
      <c r="K55" s="49">
        <v>0</v>
      </c>
    </row>
    <row r="56" spans="2:11" ht="14.4" x14ac:dyDescent="0.35">
      <c r="B56" s="41" t="s">
        <v>61</v>
      </c>
      <c r="J56" s="131">
        <v>0.5</v>
      </c>
      <c r="K56" s="49">
        <v>0</v>
      </c>
    </row>
    <row r="57" spans="2:11" ht="14.4" x14ac:dyDescent="0.35">
      <c r="B57" s="38" t="s">
        <v>90</v>
      </c>
      <c r="C57" s="47"/>
      <c r="D57" s="47"/>
      <c r="E57" s="47"/>
      <c r="F57" s="47"/>
      <c r="G57" s="47"/>
      <c r="H57" s="47"/>
      <c r="I57" s="47"/>
      <c r="J57" s="131">
        <v>0.5</v>
      </c>
      <c r="K57" s="49">
        <v>0</v>
      </c>
    </row>
    <row r="58" spans="2:11" ht="14.4" x14ac:dyDescent="0.35">
      <c r="B58" s="41" t="s">
        <v>63</v>
      </c>
      <c r="J58" s="131">
        <v>0.25</v>
      </c>
      <c r="K58" s="49">
        <v>0</v>
      </c>
    </row>
    <row r="59" spans="2:11" ht="14.4" x14ac:dyDescent="0.35">
      <c r="K59" s="50"/>
    </row>
    <row r="60" spans="2:11" ht="14.4" x14ac:dyDescent="0.35">
      <c r="B60" s="54" t="s">
        <v>91</v>
      </c>
      <c r="C60" s="183">
        <f>(25000.01+F25)+(F25*(((E29+E30+E31)+(K33+K34+K35+K36+K37+K38+K39+K40+K41+K42+K43+K44+K45+K46+K47+K48+K49+K50+K51))-(K55+K56+K57+K58)))</f>
        <v>25168.269999999997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B61" s="54" t="s">
        <v>92</v>
      </c>
      <c r="C61" s="183">
        <v>5000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C62" s="184"/>
      <c r="D62" s="53"/>
      <c r="E62" s="54"/>
      <c r="F62" s="53"/>
      <c r="G62" s="53"/>
      <c r="H62" s="53"/>
      <c r="K62" s="50"/>
    </row>
    <row r="63" spans="2:11" ht="13.8" x14ac:dyDescent="0.3">
      <c r="B63" s="51" t="s">
        <v>69</v>
      </c>
      <c r="C63" s="178">
        <f>IF(C60&lt;C61,C61,C60)</f>
        <v>25168.269999999997</v>
      </c>
      <c r="D63" s="162" t="s">
        <v>334</v>
      </c>
      <c r="E63" s="54"/>
      <c r="F63" s="53"/>
      <c r="G63" s="53"/>
      <c r="H63" s="53"/>
      <c r="I63" s="53"/>
      <c r="J63" s="53"/>
      <c r="K63" s="53"/>
    </row>
    <row r="64" spans="2:11" ht="13.8" x14ac:dyDescent="0.3">
      <c r="B64" s="53"/>
      <c r="C64" s="179"/>
      <c r="D64" s="53"/>
      <c r="E64" s="53"/>
      <c r="F64" s="53"/>
      <c r="G64" s="53"/>
      <c r="H64" s="53"/>
      <c r="I64" s="53"/>
      <c r="J64" s="53"/>
      <c r="K64" s="53"/>
    </row>
    <row r="65" spans="2:11" ht="13.8" x14ac:dyDescent="0.3">
      <c r="B65" s="55" t="s">
        <v>70</v>
      </c>
      <c r="C65" s="180" t="s">
        <v>71</v>
      </c>
      <c r="D65" s="55"/>
      <c r="E65" s="56">
        <v>0</v>
      </c>
      <c r="F65" s="41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 t="s">
        <v>219</v>
      </c>
      <c r="F66" s="59"/>
      <c r="G66" s="53"/>
      <c r="H66" s="53"/>
      <c r="I66" s="53"/>
      <c r="J66" s="53"/>
      <c r="K66" s="53"/>
    </row>
    <row r="67" spans="2:11" ht="13.8" x14ac:dyDescent="0.3">
      <c r="B67" s="60" t="s">
        <v>72</v>
      </c>
      <c r="C67" s="182">
        <f>C60*E65</f>
        <v>0</v>
      </c>
      <c r="D67" s="162" t="s">
        <v>334</v>
      </c>
      <c r="E67" s="58"/>
      <c r="F67" s="59"/>
      <c r="G67" s="53"/>
      <c r="H67" s="53"/>
      <c r="I67" s="53"/>
      <c r="J67" s="53"/>
      <c r="K67" s="53"/>
    </row>
    <row r="68" spans="2:11" x14ac:dyDescent="0.25">
      <c r="C68" s="184"/>
    </row>
    <row r="69" spans="2:11" ht="13.8" x14ac:dyDescent="0.3">
      <c r="B69" s="55" t="s">
        <v>97</v>
      </c>
      <c r="C69" s="180" t="s">
        <v>71</v>
      </c>
      <c r="D69" s="55"/>
      <c r="E69" s="56">
        <v>0</v>
      </c>
      <c r="F69" s="41"/>
      <c r="G69" s="53"/>
      <c r="H69" s="53"/>
    </row>
    <row r="70" spans="2:11" ht="13.8" x14ac:dyDescent="0.3">
      <c r="B70" s="37"/>
      <c r="C70" s="181"/>
      <c r="D70" s="41"/>
      <c r="E70" s="58"/>
      <c r="F70" s="59"/>
      <c r="G70" s="53"/>
      <c r="H70" s="53"/>
    </row>
    <row r="71" spans="2:11" ht="13.8" x14ac:dyDescent="0.3">
      <c r="B71" s="60" t="s">
        <v>94</v>
      </c>
      <c r="C71" s="182">
        <f>IF((C63*E65)&gt;0,(C67*E69),IF((C63*E65)=0,(C63*E69)))</f>
        <v>0</v>
      </c>
      <c r="D71" s="162" t="s">
        <v>334</v>
      </c>
      <c r="E71" s="58"/>
      <c r="F71" s="59"/>
      <c r="G71" s="53"/>
      <c r="H71" s="53"/>
    </row>
    <row r="72" spans="2:11" ht="13.8" thickBot="1" x14ac:dyDescent="0.3">
      <c r="C72" s="41"/>
      <c r="D72" s="41"/>
      <c r="E72" s="41"/>
      <c r="F72" s="41"/>
      <c r="G72" s="41"/>
    </row>
    <row r="73" spans="2:11" ht="13.8" thickBot="1" x14ac:dyDescent="0.3">
      <c r="B73" s="113"/>
      <c r="C73" s="113" t="s">
        <v>74</v>
      </c>
      <c r="D73" s="62"/>
      <c r="E73" s="62"/>
      <c r="F73" s="63"/>
      <c r="G73" s="72" t="s">
        <v>75</v>
      </c>
      <c r="H73" s="2"/>
      <c r="I73" s="3"/>
    </row>
    <row r="75" spans="2:11" x14ac:dyDescent="0.25">
      <c r="C75" s="74"/>
    </row>
    <row r="76" spans="2:11" x14ac:dyDescent="0.25">
      <c r="C76" s="5"/>
    </row>
    <row r="77" spans="2:11" x14ac:dyDescent="0.25">
      <c r="C77" s="5"/>
    </row>
  </sheetData>
  <mergeCells count="1">
    <mergeCell ref="B1:G1"/>
  </mergeCells>
  <pageMargins left="0.78740157499999996" right="0.78740157499999996" top="0.984251969" bottom="0.984251969" header="0.49212598499999999" footer="0.49212598499999999"/>
  <pageSetup paperSize="9" scale="80" orientation="landscape" r:id="rId1"/>
  <headerFooter alignWithMargins="0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12">
    <pageSetUpPr fitToPage="1"/>
  </sheetPr>
  <dimension ref="A2:K80"/>
  <sheetViews>
    <sheetView tabSelected="1" topLeftCell="A40" workbookViewId="0">
      <selection activeCell="E34" sqref="E34"/>
    </sheetView>
  </sheetViews>
  <sheetFormatPr defaultRowHeight="13.2" x14ac:dyDescent="0.25"/>
  <cols>
    <col min="2" max="2" width="31.3320312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399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78" t="s">
        <v>397</v>
      </c>
      <c r="C5" s="7"/>
      <c r="D5" s="7"/>
      <c r="E5" s="7"/>
      <c r="F5" s="7"/>
      <c r="G5" s="67"/>
      <c r="H5" s="6"/>
    </row>
    <row r="6" spans="2:8" x14ac:dyDescent="0.25">
      <c r="B6" s="76" t="s">
        <v>221</v>
      </c>
      <c r="C6" s="10"/>
      <c r="D6" s="10"/>
      <c r="E6" s="10"/>
      <c r="F6" s="10"/>
      <c r="G6" s="69"/>
      <c r="H6" s="6"/>
    </row>
    <row r="7" spans="2:8" x14ac:dyDescent="0.25">
      <c r="B7" s="76" t="s">
        <v>222</v>
      </c>
      <c r="C7" s="10"/>
      <c r="D7" s="10"/>
      <c r="E7" s="10"/>
      <c r="F7" s="10"/>
      <c r="G7" s="69"/>
      <c r="H7" s="6"/>
    </row>
    <row r="8" spans="2:8" x14ac:dyDescent="0.25">
      <c r="B8" s="76" t="s">
        <v>223</v>
      </c>
      <c r="C8" s="10"/>
      <c r="D8" s="10"/>
      <c r="E8" s="10"/>
      <c r="F8" s="10"/>
      <c r="G8" s="69"/>
      <c r="H8" s="6"/>
    </row>
    <row r="9" spans="2:8" x14ac:dyDescent="0.25">
      <c r="B9" s="77" t="s">
        <v>224</v>
      </c>
      <c r="C9" s="10"/>
      <c r="D9" s="10"/>
      <c r="E9" s="10"/>
      <c r="F9" s="10"/>
      <c r="G9" s="69"/>
      <c r="H9" s="6"/>
    </row>
    <row r="10" spans="2:8" x14ac:dyDescent="0.25">
      <c r="B10" s="77" t="s">
        <v>396</v>
      </c>
      <c r="C10" s="10"/>
      <c r="D10" s="10"/>
      <c r="E10" s="10"/>
      <c r="F10" s="10"/>
      <c r="G10" s="69"/>
      <c r="H10" s="6"/>
    </row>
    <row r="11" spans="2:8" x14ac:dyDescent="0.25">
      <c r="B11" s="68" t="s">
        <v>504</v>
      </c>
      <c r="C11" s="10"/>
      <c r="D11" s="10"/>
      <c r="E11" s="10"/>
      <c r="F11" s="10"/>
      <c r="G11" s="69"/>
      <c r="H11" s="6"/>
    </row>
    <row r="12" spans="2:8" ht="13.8" thickBot="1" x14ac:dyDescent="0.3">
      <c r="B12" s="13" t="s">
        <v>505</v>
      </c>
      <c r="C12" s="14"/>
      <c r="D12" s="14"/>
      <c r="E12" s="14"/>
      <c r="F12" s="14"/>
      <c r="G12" s="65"/>
      <c r="H12" s="6"/>
    </row>
    <row r="13" spans="2:8" x14ac:dyDescent="0.25">
      <c r="C13" s="6"/>
      <c r="D13" s="6"/>
      <c r="E13" s="6"/>
      <c r="F13" s="6"/>
      <c r="G13" s="6"/>
    </row>
    <row r="14" spans="2:8" x14ac:dyDescent="0.25">
      <c r="B14" s="15" t="s">
        <v>13</v>
      </c>
      <c r="C14" s="16" t="s">
        <v>14</v>
      </c>
      <c r="D14" s="17" t="s">
        <v>15</v>
      </c>
      <c r="E14" s="17" t="s">
        <v>16</v>
      </c>
      <c r="F14" s="17" t="s">
        <v>17</v>
      </c>
      <c r="G14" s="17" t="s">
        <v>18</v>
      </c>
      <c r="H14" s="17" t="s">
        <v>19</v>
      </c>
    </row>
    <row r="15" spans="2:8" x14ac:dyDescent="0.25">
      <c r="B15" s="16" t="s">
        <v>20</v>
      </c>
      <c r="C15" s="18"/>
      <c r="D15" s="18">
        <v>1</v>
      </c>
      <c r="E15" s="18">
        <f>D15+0.75</f>
        <v>1.75</v>
      </c>
      <c r="F15" s="18">
        <f>E15+0.75</f>
        <v>2.5</v>
      </c>
      <c r="G15" s="18">
        <f>F15+0.75</f>
        <v>3.25</v>
      </c>
      <c r="H15" s="18">
        <f>G15+0.75</f>
        <v>4</v>
      </c>
    </row>
    <row r="16" spans="2:8" x14ac:dyDescent="0.25">
      <c r="B16" s="17" t="s">
        <v>21</v>
      </c>
      <c r="C16" s="18">
        <v>1</v>
      </c>
      <c r="D16" s="19">
        <f>(D15*C16)</f>
        <v>1</v>
      </c>
      <c r="E16" s="19">
        <f>(E15*C16)</f>
        <v>1.75</v>
      </c>
      <c r="F16" s="19">
        <f>(F15*C16)</f>
        <v>2.5</v>
      </c>
      <c r="G16" s="19">
        <f>(G15*C16)</f>
        <v>3.25</v>
      </c>
      <c r="H16" s="19">
        <f>(H15*C16)</f>
        <v>4</v>
      </c>
    </row>
    <row r="17" spans="2:11" x14ac:dyDescent="0.25">
      <c r="B17" s="17" t="s">
        <v>22</v>
      </c>
      <c r="C17" s="18">
        <v>2</v>
      </c>
      <c r="D17" s="19">
        <f>(D15*C17)</f>
        <v>2</v>
      </c>
      <c r="E17" s="19">
        <v>3</v>
      </c>
      <c r="F17" s="19">
        <f>(F15*C17)</f>
        <v>5</v>
      </c>
      <c r="G17" s="19">
        <f>(G15*C17)</f>
        <v>6.5</v>
      </c>
      <c r="H17" s="19">
        <f>(H15*C17)</f>
        <v>8</v>
      </c>
    </row>
    <row r="18" spans="2:11" x14ac:dyDescent="0.25">
      <c r="B18" s="17" t="s">
        <v>23</v>
      </c>
      <c r="C18" s="18">
        <v>3</v>
      </c>
      <c r="D18" s="19">
        <f>(D15*C18)</f>
        <v>3</v>
      </c>
      <c r="E18" s="19">
        <f>(E15*C18)</f>
        <v>5.25</v>
      </c>
      <c r="F18" s="19">
        <f>(F15*C18)</f>
        <v>7.5</v>
      </c>
      <c r="G18" s="19">
        <f>(G15*C18)</f>
        <v>9.75</v>
      </c>
      <c r="H18" s="19">
        <f>(H15*C18)</f>
        <v>12</v>
      </c>
    </row>
    <row r="20" spans="2:11" x14ac:dyDescent="0.25">
      <c r="B20" s="20" t="s">
        <v>142</v>
      </c>
      <c r="C20" s="21"/>
    </row>
    <row r="22" spans="2:11" ht="13.8" x14ac:dyDescent="0.3">
      <c r="B22" s="22" t="s">
        <v>29</v>
      </c>
      <c r="C22" s="23" t="s">
        <v>14</v>
      </c>
      <c r="D22" s="24" t="s">
        <v>15</v>
      </c>
      <c r="E22" s="24" t="s">
        <v>16</v>
      </c>
      <c r="F22" s="24" t="s">
        <v>17</v>
      </c>
      <c r="G22" s="24" t="s">
        <v>18</v>
      </c>
      <c r="H22" s="24" t="s">
        <v>19</v>
      </c>
      <c r="I22" s="25"/>
      <c r="J22" s="25"/>
      <c r="K22" s="25"/>
    </row>
    <row r="23" spans="2:11" ht="13.8" x14ac:dyDescent="0.3">
      <c r="B23" s="26" t="s">
        <v>20</v>
      </c>
      <c r="C23" s="27"/>
      <c r="D23" s="27"/>
      <c r="E23" s="27"/>
      <c r="F23" s="27"/>
      <c r="G23" s="27"/>
      <c r="H23" s="27"/>
      <c r="I23" s="25"/>
      <c r="J23" s="25"/>
      <c r="K23" s="25"/>
    </row>
    <row r="24" spans="2:11" ht="13.8" x14ac:dyDescent="0.3">
      <c r="B24" s="28" t="s">
        <v>21</v>
      </c>
      <c r="C24" s="27"/>
      <c r="D24" s="132">
        <v>64.069999999999993</v>
      </c>
      <c r="E24" s="132">
        <f>D24*E16</f>
        <v>112.12249999999999</v>
      </c>
      <c r="F24" s="132">
        <f>D24*F16</f>
        <v>160.17499999999998</v>
      </c>
      <c r="G24" s="132">
        <f>D24*G16</f>
        <v>208.22749999999996</v>
      </c>
      <c r="H24" s="132">
        <f>D24*H16</f>
        <v>256.27999999999997</v>
      </c>
      <c r="I24" s="25"/>
      <c r="J24" s="25"/>
      <c r="K24" s="25"/>
    </row>
    <row r="25" spans="2:11" ht="13.8" x14ac:dyDescent="0.3">
      <c r="B25" s="28" t="s">
        <v>22</v>
      </c>
      <c r="C25" s="27"/>
      <c r="D25" s="132">
        <f>D24*D17</f>
        <v>128.13999999999999</v>
      </c>
      <c r="E25" s="132">
        <f>D24*E17</f>
        <v>192.20999999999998</v>
      </c>
      <c r="F25" s="132">
        <f>D24*F17</f>
        <v>320.34999999999997</v>
      </c>
      <c r="G25" s="132">
        <f>D24*G17</f>
        <v>416.45499999999993</v>
      </c>
      <c r="H25" s="132">
        <f>D24*H17</f>
        <v>512.55999999999995</v>
      </c>
      <c r="I25" s="25"/>
      <c r="J25" s="25"/>
      <c r="K25" s="25"/>
    </row>
    <row r="26" spans="2:11" ht="13.8" x14ac:dyDescent="0.3">
      <c r="B26" s="28" t="s">
        <v>23</v>
      </c>
      <c r="C26" s="27"/>
      <c r="D26" s="132">
        <f>D24*D18</f>
        <v>192.20999999999998</v>
      </c>
      <c r="E26" s="132">
        <f>D24*E18</f>
        <v>336.36749999999995</v>
      </c>
      <c r="F26" s="132">
        <f>D24*F18</f>
        <v>480.52499999999998</v>
      </c>
      <c r="G26" s="132">
        <f>D24*G18</f>
        <v>624.68249999999989</v>
      </c>
      <c r="H26" s="132">
        <f>D24*H18</f>
        <v>768.83999999999992</v>
      </c>
      <c r="I26" s="25"/>
      <c r="J26" s="25"/>
      <c r="K26" s="25"/>
    </row>
    <row r="27" spans="2:11" ht="14.4" thickBot="1" x14ac:dyDescent="0.35"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2:11" ht="14.4" thickBot="1" x14ac:dyDescent="0.3">
      <c r="B28" s="64" t="s">
        <v>30</v>
      </c>
      <c r="C28" s="29"/>
      <c r="D28" s="30"/>
      <c r="E28" s="29"/>
      <c r="F28" s="143">
        <v>512.55999999999995</v>
      </c>
      <c r="G28" s="152" t="s">
        <v>334</v>
      </c>
      <c r="H28" s="32"/>
      <c r="I28" s="73" t="s">
        <v>31</v>
      </c>
      <c r="J28" s="32"/>
      <c r="K28" s="32"/>
    </row>
    <row r="29" spans="2:11" ht="15.6" x14ac:dyDescent="0.25">
      <c r="B29" s="34"/>
      <c r="C29" s="32"/>
      <c r="D29" s="35"/>
      <c r="E29" s="32"/>
      <c r="F29" s="33"/>
      <c r="G29" s="32"/>
      <c r="H29" s="32"/>
      <c r="I29" s="32"/>
      <c r="J29" s="32"/>
      <c r="K29" s="32"/>
    </row>
    <row r="30" spans="2:11" ht="13.8" x14ac:dyDescent="0.25">
      <c r="B30" s="36" t="s">
        <v>34</v>
      </c>
      <c r="C30" s="32"/>
      <c r="D30" s="35"/>
      <c r="E30" s="32"/>
      <c r="F30" s="33"/>
      <c r="G30" s="32"/>
      <c r="H30" s="32"/>
      <c r="I30" s="32"/>
      <c r="J30" s="32"/>
      <c r="K30" s="32"/>
    </row>
    <row r="31" spans="2:11" ht="15.6" x14ac:dyDescent="0.25">
      <c r="B31" s="34"/>
      <c r="C31" s="32"/>
      <c r="D31" s="35"/>
      <c r="E31" s="32"/>
      <c r="F31" s="40" t="s">
        <v>37</v>
      </c>
      <c r="H31" s="32"/>
      <c r="I31" s="37"/>
      <c r="J31" s="32"/>
      <c r="K31" s="32"/>
    </row>
    <row r="32" spans="2:11" x14ac:dyDescent="0.25">
      <c r="B32" s="38" t="s">
        <v>35</v>
      </c>
      <c r="C32" s="38"/>
      <c r="D32" s="38" t="s">
        <v>36</v>
      </c>
      <c r="E32" s="39">
        <v>0</v>
      </c>
      <c r="F32" s="42" t="s">
        <v>21</v>
      </c>
    </row>
    <row r="33" spans="2:11" x14ac:dyDescent="0.25">
      <c r="B33" s="41" t="s">
        <v>76</v>
      </c>
      <c r="C33" s="41"/>
      <c r="D33" s="41" t="s">
        <v>36</v>
      </c>
      <c r="E33" s="39">
        <v>0</v>
      </c>
      <c r="F33" s="42" t="s">
        <v>17</v>
      </c>
    </row>
    <row r="34" spans="2:11" x14ac:dyDescent="0.25">
      <c r="B34" s="38" t="s">
        <v>40</v>
      </c>
      <c r="C34" s="38"/>
      <c r="D34" s="38" t="s">
        <v>36</v>
      </c>
      <c r="E34" s="39">
        <v>0</v>
      </c>
      <c r="F34" s="42" t="s">
        <v>23</v>
      </c>
    </row>
    <row r="36" spans="2:11" x14ac:dyDescent="0.25">
      <c r="B36" s="38" t="s">
        <v>77</v>
      </c>
      <c r="C36" s="44"/>
      <c r="D36" s="38"/>
      <c r="E36" s="38"/>
      <c r="F36" s="38"/>
      <c r="G36" s="38"/>
      <c r="H36" s="38"/>
      <c r="I36" s="38"/>
      <c r="J36" s="45">
        <v>3</v>
      </c>
      <c r="K36" s="39">
        <v>0</v>
      </c>
    </row>
    <row r="37" spans="2:11" x14ac:dyDescent="0.25">
      <c r="B37" s="41" t="s">
        <v>78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79</v>
      </c>
      <c r="C38" s="44"/>
      <c r="D38" s="38"/>
      <c r="E38" s="38"/>
      <c r="F38" s="38"/>
      <c r="G38" s="38"/>
      <c r="H38" s="38"/>
      <c r="I38" s="38"/>
      <c r="J38" s="45">
        <v>2</v>
      </c>
      <c r="K38" s="39">
        <v>0</v>
      </c>
    </row>
    <row r="39" spans="2:11" x14ac:dyDescent="0.25">
      <c r="B39" s="41" t="s">
        <v>80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81</v>
      </c>
      <c r="C40" s="44"/>
      <c r="D40" s="38"/>
      <c r="E40" s="38"/>
      <c r="F40" s="38"/>
      <c r="G40" s="38"/>
      <c r="H40" s="38"/>
      <c r="I40" s="38"/>
      <c r="J40" s="45">
        <v>3</v>
      </c>
      <c r="K40" s="39">
        <v>0</v>
      </c>
    </row>
    <row r="41" spans="2:11" x14ac:dyDescent="0.25">
      <c r="B41" s="41" t="s">
        <v>82</v>
      </c>
      <c r="C41" s="46"/>
      <c r="D41" s="41"/>
      <c r="E41" s="41"/>
      <c r="F41" s="41"/>
      <c r="G41" s="41"/>
      <c r="H41" s="41"/>
      <c r="I41" s="41"/>
      <c r="J41" s="45">
        <v>2</v>
      </c>
      <c r="K41" s="39">
        <v>0</v>
      </c>
    </row>
    <row r="42" spans="2:11" x14ac:dyDescent="0.25">
      <c r="B42" s="38" t="s">
        <v>50</v>
      </c>
      <c r="C42" s="44"/>
      <c r="D42" s="38"/>
      <c r="E42" s="38"/>
      <c r="F42" s="38"/>
      <c r="G42" s="38"/>
      <c r="H42" s="38"/>
      <c r="I42" s="38"/>
      <c r="J42" s="45">
        <v>3</v>
      </c>
      <c r="K42" s="39">
        <v>0</v>
      </c>
    </row>
    <row r="43" spans="2:11" x14ac:dyDescent="0.25">
      <c r="B43" s="41" t="s">
        <v>83</v>
      </c>
      <c r="C43" s="46"/>
      <c r="D43" s="41"/>
      <c r="E43" s="41"/>
      <c r="F43" s="41"/>
      <c r="G43" s="41"/>
      <c r="H43" s="41"/>
      <c r="I43" s="41"/>
      <c r="J43" s="45">
        <v>3</v>
      </c>
      <c r="K43" s="39">
        <v>0</v>
      </c>
    </row>
    <row r="44" spans="2:11" x14ac:dyDescent="0.25">
      <c r="B44" s="38" t="s">
        <v>52</v>
      </c>
      <c r="C44" s="44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41" t="s">
        <v>84</v>
      </c>
      <c r="C45" s="46"/>
      <c r="D45" s="41"/>
      <c r="E45" s="41"/>
      <c r="F45" s="41"/>
      <c r="G45" s="41"/>
      <c r="H45" s="41"/>
      <c r="I45" s="41"/>
      <c r="J45" s="45">
        <v>3</v>
      </c>
      <c r="K45" s="39">
        <v>0</v>
      </c>
    </row>
    <row r="46" spans="2:11" x14ac:dyDescent="0.25">
      <c r="B46" s="38" t="s">
        <v>85</v>
      </c>
      <c r="C46" s="44"/>
      <c r="D46" s="38"/>
      <c r="E46" s="38"/>
      <c r="F46" s="38"/>
      <c r="G46" s="38"/>
      <c r="H46" s="38"/>
      <c r="I46" s="38"/>
      <c r="J46" s="45">
        <v>2</v>
      </c>
      <c r="K46" s="39">
        <v>0</v>
      </c>
    </row>
    <row r="47" spans="2:11" x14ac:dyDescent="0.25">
      <c r="B47" s="41" t="s">
        <v>86</v>
      </c>
      <c r="C47" s="46"/>
      <c r="D47" s="41"/>
      <c r="E47" s="41"/>
      <c r="F47" s="41"/>
      <c r="G47" s="41"/>
      <c r="H47" s="41"/>
      <c r="I47" s="41"/>
      <c r="J47" s="45">
        <v>2</v>
      </c>
      <c r="K47" s="39">
        <v>0</v>
      </c>
    </row>
    <row r="48" spans="2:11" x14ac:dyDescent="0.25">
      <c r="B48" s="38" t="s">
        <v>87</v>
      </c>
      <c r="C48" s="44"/>
      <c r="D48" s="38"/>
      <c r="E48" s="38"/>
      <c r="F48" s="38"/>
      <c r="G48" s="38"/>
      <c r="H48" s="38"/>
      <c r="I48" s="38"/>
      <c r="J48" s="45">
        <v>2</v>
      </c>
      <c r="K48" s="39">
        <v>0</v>
      </c>
    </row>
    <row r="49" spans="2:11" x14ac:dyDescent="0.25">
      <c r="B49" s="41" t="s">
        <v>335</v>
      </c>
      <c r="C49" s="46"/>
      <c r="D49" s="41"/>
      <c r="E49" s="41"/>
      <c r="F49" s="41"/>
      <c r="G49" s="41"/>
      <c r="H49" s="41"/>
      <c r="I49" s="41"/>
      <c r="J49" s="45">
        <v>3</v>
      </c>
      <c r="K49" s="39">
        <v>0</v>
      </c>
    </row>
    <row r="50" spans="2:11" x14ac:dyDescent="0.25">
      <c r="B50" s="38" t="s">
        <v>337</v>
      </c>
      <c r="C50" s="38"/>
      <c r="D50" s="38"/>
      <c r="E50" s="38"/>
      <c r="F50" s="38"/>
      <c r="G50" s="38"/>
      <c r="H50" s="38"/>
      <c r="I50" s="38"/>
      <c r="J50" s="45">
        <v>2</v>
      </c>
      <c r="K50" s="39">
        <v>0</v>
      </c>
    </row>
    <row r="51" spans="2:11" x14ac:dyDescent="0.25">
      <c r="B51" s="41" t="s">
        <v>88</v>
      </c>
      <c r="C51" s="41"/>
      <c r="D51" s="41"/>
      <c r="E51" s="41"/>
      <c r="F51" s="41"/>
      <c r="G51" s="41"/>
      <c r="H51" s="41"/>
      <c r="I51" s="41"/>
      <c r="J51" s="45">
        <v>3</v>
      </c>
      <c r="K51" s="39">
        <v>0</v>
      </c>
    </row>
    <row r="52" spans="2:11" x14ac:dyDescent="0.25">
      <c r="B52" s="38" t="s">
        <v>336</v>
      </c>
      <c r="C52" s="38"/>
      <c r="D52" s="38"/>
      <c r="E52" s="38"/>
      <c r="F52" s="38"/>
      <c r="G52" s="38"/>
      <c r="H52" s="38"/>
      <c r="I52" s="38"/>
      <c r="J52" s="45">
        <v>2</v>
      </c>
      <c r="K52" s="39">
        <v>0</v>
      </c>
    </row>
    <row r="53" spans="2:11" x14ac:dyDescent="0.25">
      <c r="B53" s="41" t="s">
        <v>54</v>
      </c>
      <c r="C53" s="41"/>
      <c r="D53" s="41"/>
      <c r="E53" s="41"/>
      <c r="F53" s="41"/>
      <c r="G53" s="41"/>
      <c r="H53" s="41"/>
      <c r="I53" s="41"/>
      <c r="J53" s="45">
        <v>3</v>
      </c>
      <c r="K53" s="39">
        <v>0</v>
      </c>
    </row>
    <row r="54" spans="2:11" x14ac:dyDescent="0.25">
      <c r="B54" s="38" t="s">
        <v>56</v>
      </c>
      <c r="C54" s="38"/>
      <c r="D54" s="38"/>
      <c r="E54" s="38"/>
      <c r="F54" s="38"/>
      <c r="G54" s="38"/>
      <c r="H54" s="38"/>
      <c r="I54" s="38"/>
      <c r="J54" s="45">
        <v>2</v>
      </c>
      <c r="K54" s="39">
        <v>0</v>
      </c>
    </row>
    <row r="56" spans="2:11" ht="14.4" x14ac:dyDescent="0.3">
      <c r="B56" s="43" t="s">
        <v>59</v>
      </c>
    </row>
    <row r="58" spans="2:11" ht="14.4" x14ac:dyDescent="0.35">
      <c r="B58" s="38" t="s">
        <v>89</v>
      </c>
      <c r="C58" s="47"/>
      <c r="D58" s="47"/>
      <c r="E58" s="47"/>
      <c r="F58" s="47"/>
      <c r="G58" s="47"/>
      <c r="H58" s="47"/>
      <c r="I58" s="47"/>
      <c r="J58" s="131">
        <v>0.5</v>
      </c>
      <c r="K58" s="49">
        <v>0</v>
      </c>
    </row>
    <row r="59" spans="2:11" ht="14.4" x14ac:dyDescent="0.35">
      <c r="B59" s="41" t="s">
        <v>61</v>
      </c>
      <c r="J59" s="131">
        <v>0.5</v>
      </c>
      <c r="K59" s="49">
        <v>0</v>
      </c>
    </row>
    <row r="60" spans="2:11" ht="14.4" x14ac:dyDescent="0.35">
      <c r="B60" s="38" t="s">
        <v>90</v>
      </c>
      <c r="C60" s="47"/>
      <c r="D60" s="47"/>
      <c r="E60" s="47"/>
      <c r="F60" s="47"/>
      <c r="G60" s="47"/>
      <c r="H60" s="47"/>
      <c r="I60" s="47"/>
      <c r="J60" s="131">
        <v>0.5</v>
      </c>
      <c r="K60" s="49">
        <v>0</v>
      </c>
    </row>
    <row r="61" spans="2:11" ht="14.4" x14ac:dyDescent="0.35">
      <c r="B61" s="41" t="s">
        <v>63</v>
      </c>
      <c r="J61" s="131">
        <v>0.25</v>
      </c>
      <c r="K61" s="49">
        <v>0</v>
      </c>
    </row>
    <row r="62" spans="2:11" ht="14.4" x14ac:dyDescent="0.35">
      <c r="K62" s="50"/>
    </row>
    <row r="63" spans="2:11" ht="14.4" x14ac:dyDescent="0.35">
      <c r="B63" s="54" t="s">
        <v>91</v>
      </c>
      <c r="C63" s="183">
        <f>(25+F28)+(F28*(((E32+E33+E34)+(K36+K37+K38+K39+K40+K41+K42+K43+K44+K45+K46+K47+K48+K49+K50+K51+K52+K53+K54))-(K58+K59+K60+K61)))</f>
        <v>537.55999999999995</v>
      </c>
      <c r="D63" s="149" t="s">
        <v>334</v>
      </c>
      <c r="E63" s="54"/>
      <c r="F63" s="53"/>
      <c r="G63" s="53"/>
      <c r="H63" s="53"/>
      <c r="K63" s="50"/>
    </row>
    <row r="64" spans="2:11" ht="14.4" x14ac:dyDescent="0.35">
      <c r="B64" s="54" t="s">
        <v>92</v>
      </c>
      <c r="C64" s="183">
        <v>25</v>
      </c>
      <c r="D64" s="149" t="s">
        <v>334</v>
      </c>
      <c r="E64" s="54"/>
      <c r="F64" s="53"/>
      <c r="G64" s="53"/>
      <c r="H64" s="53"/>
      <c r="K64" s="50"/>
    </row>
    <row r="65" spans="1:11" ht="14.4" x14ac:dyDescent="0.35">
      <c r="C65" s="184"/>
      <c r="D65" s="53"/>
      <c r="E65" s="54"/>
      <c r="F65" s="53"/>
      <c r="G65" s="53"/>
      <c r="H65" s="53"/>
      <c r="K65" s="50"/>
    </row>
    <row r="66" spans="1:11" ht="13.8" x14ac:dyDescent="0.3">
      <c r="B66" s="51" t="s">
        <v>69</v>
      </c>
      <c r="C66" s="178">
        <f>IF(C63&lt;C64,C64,C63)</f>
        <v>537.55999999999995</v>
      </c>
      <c r="D66" s="162" t="s">
        <v>334</v>
      </c>
      <c r="E66" s="54"/>
      <c r="F66" s="53"/>
      <c r="G66" s="53"/>
      <c r="H66" s="53"/>
      <c r="I66" s="53"/>
      <c r="J66" s="53"/>
      <c r="K66" s="53"/>
    </row>
    <row r="67" spans="1:11" ht="13.8" x14ac:dyDescent="0.3">
      <c r="A67" s="53"/>
      <c r="B67" s="53"/>
      <c r="C67" s="179"/>
      <c r="D67" s="53"/>
      <c r="E67" s="53"/>
      <c r="F67" s="53"/>
      <c r="G67" s="53"/>
      <c r="H67" s="53"/>
      <c r="I67" s="53"/>
      <c r="J67" s="53"/>
      <c r="K67" s="53"/>
    </row>
    <row r="68" spans="1:11" ht="26.4" x14ac:dyDescent="0.3">
      <c r="B68" s="121" t="s">
        <v>506</v>
      </c>
      <c r="C68" s="196">
        <v>0</v>
      </c>
      <c r="D68" s="53"/>
      <c r="E68" s="54"/>
      <c r="F68" s="53"/>
      <c r="G68" s="53"/>
      <c r="H68" s="53"/>
      <c r="I68" s="53"/>
      <c r="J68" s="53"/>
      <c r="K68" s="53"/>
    </row>
    <row r="69" spans="1:11" ht="13.8" x14ac:dyDescent="0.3">
      <c r="B69" s="54"/>
      <c r="C69" s="183"/>
      <c r="D69" s="53"/>
      <c r="E69" s="53"/>
      <c r="F69" s="53"/>
      <c r="G69" s="53"/>
      <c r="H69" s="53"/>
      <c r="I69" s="53"/>
      <c r="J69" s="53"/>
      <c r="K69" s="53"/>
    </row>
    <row r="70" spans="1:11" ht="13.8" x14ac:dyDescent="0.3">
      <c r="B70" s="60" t="s">
        <v>72</v>
      </c>
      <c r="C70" s="182">
        <f>C66+C68*(0.1*C66)</f>
        <v>537.55999999999995</v>
      </c>
      <c r="D70" s="162" t="s">
        <v>334</v>
      </c>
      <c r="I70" s="53"/>
      <c r="J70" s="53"/>
      <c r="K70" s="53"/>
    </row>
    <row r="71" spans="1:11" ht="13.8" x14ac:dyDescent="0.3">
      <c r="B71" s="53"/>
      <c r="C71" s="179"/>
      <c r="D71" s="53"/>
      <c r="I71" s="53"/>
      <c r="J71" s="53"/>
      <c r="K71" s="53"/>
    </row>
    <row r="72" spans="1:11" ht="13.8" x14ac:dyDescent="0.3">
      <c r="B72" s="55" t="s">
        <v>70</v>
      </c>
      <c r="C72" s="180" t="s">
        <v>71</v>
      </c>
      <c r="D72" s="55"/>
      <c r="E72" s="56">
        <v>0</v>
      </c>
      <c r="I72" s="53"/>
      <c r="J72" s="53"/>
      <c r="K72" s="53"/>
    </row>
    <row r="73" spans="1:11" ht="13.8" x14ac:dyDescent="0.3">
      <c r="B73" s="37"/>
      <c r="C73" s="181"/>
      <c r="D73" s="41"/>
      <c r="F73" s="41"/>
      <c r="G73" s="53"/>
      <c r="H73" s="53"/>
      <c r="I73" s="53"/>
      <c r="J73" s="53"/>
      <c r="K73" s="53"/>
    </row>
    <row r="74" spans="1:11" ht="13.8" x14ac:dyDescent="0.3">
      <c r="B74" s="60" t="s">
        <v>94</v>
      </c>
      <c r="C74" s="182">
        <f>C70*E72</f>
        <v>0</v>
      </c>
      <c r="D74" s="162" t="s">
        <v>334</v>
      </c>
      <c r="F74" s="59"/>
      <c r="G74" s="53"/>
      <c r="H74" s="53"/>
    </row>
    <row r="75" spans="1:11" ht="13.8" x14ac:dyDescent="0.3">
      <c r="B75" s="37"/>
      <c r="C75" s="181"/>
      <c r="D75" s="41"/>
      <c r="E75" s="58"/>
      <c r="F75" s="59"/>
      <c r="G75" s="53"/>
      <c r="H75" s="53"/>
    </row>
    <row r="76" spans="1:11" ht="13.8" x14ac:dyDescent="0.3">
      <c r="B76" s="55" t="s">
        <v>97</v>
      </c>
      <c r="C76" s="180" t="s">
        <v>71</v>
      </c>
      <c r="D76" s="55"/>
      <c r="E76" s="56">
        <v>0</v>
      </c>
      <c r="F76" s="41"/>
      <c r="G76" s="53"/>
      <c r="H76" s="53"/>
    </row>
    <row r="77" spans="1:11" ht="13.8" x14ac:dyDescent="0.3">
      <c r="B77" s="37"/>
      <c r="C77" s="181"/>
      <c r="D77" s="41"/>
      <c r="E77" s="58"/>
      <c r="F77" s="59"/>
      <c r="G77" s="53"/>
      <c r="H77" s="53"/>
    </row>
    <row r="78" spans="1:11" ht="13.8" x14ac:dyDescent="0.3">
      <c r="B78" s="60" t="s">
        <v>106</v>
      </c>
      <c r="C78" s="182">
        <f>IF((C70*E72)&gt;0,(C74*E76),IF((C70*E72)=0,(C70*E76)))</f>
        <v>0</v>
      </c>
      <c r="D78" s="162" t="s">
        <v>334</v>
      </c>
      <c r="F78" s="59"/>
      <c r="G78" s="53"/>
      <c r="H78" s="53"/>
    </row>
    <row r="79" spans="1:11" ht="13.8" thickBot="1" x14ac:dyDescent="0.3">
      <c r="B79" s="41"/>
      <c r="C79" s="41"/>
      <c r="D79" s="41"/>
      <c r="E79" s="41"/>
      <c r="F79" s="41"/>
    </row>
    <row r="80" spans="1:11" ht="13.8" thickBot="1" x14ac:dyDescent="0.3">
      <c r="B80" s="71" t="s">
        <v>74</v>
      </c>
      <c r="C80" s="62"/>
      <c r="D80" s="62"/>
      <c r="E80" s="63"/>
      <c r="F80" s="72" t="s">
        <v>75</v>
      </c>
      <c r="G80" s="2"/>
      <c r="H80" s="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K80"/>
  <sheetViews>
    <sheetView topLeftCell="A8" workbookViewId="0">
      <selection activeCell="K46" sqref="K46"/>
    </sheetView>
  </sheetViews>
  <sheetFormatPr defaultRowHeight="13.2" x14ac:dyDescent="0.25"/>
  <cols>
    <col min="2" max="2" width="26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398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78" t="s">
        <v>397</v>
      </c>
      <c r="C5" s="7"/>
      <c r="D5" s="7"/>
      <c r="E5" s="7"/>
      <c r="F5" s="7"/>
      <c r="G5" s="67"/>
      <c r="H5" s="6"/>
    </row>
    <row r="6" spans="2:8" x14ac:dyDescent="0.25">
      <c r="B6" s="76" t="s">
        <v>221</v>
      </c>
      <c r="C6" s="10"/>
      <c r="D6" s="10"/>
      <c r="E6" s="10"/>
      <c r="F6" s="10"/>
      <c r="G6" s="69"/>
      <c r="H6" s="6"/>
    </row>
    <row r="7" spans="2:8" x14ac:dyDescent="0.25">
      <c r="B7" s="76" t="s">
        <v>222</v>
      </c>
      <c r="C7" s="10"/>
      <c r="D7" s="10"/>
      <c r="E7" s="10"/>
      <c r="F7" s="10"/>
      <c r="G7" s="69"/>
      <c r="H7" s="6"/>
    </row>
    <row r="8" spans="2:8" x14ac:dyDescent="0.25">
      <c r="B8" s="76" t="s">
        <v>223</v>
      </c>
      <c r="C8" s="10"/>
      <c r="D8" s="10"/>
      <c r="E8" s="10"/>
      <c r="F8" s="10"/>
      <c r="G8" s="69"/>
      <c r="H8" s="6"/>
    </row>
    <row r="9" spans="2:8" x14ac:dyDescent="0.25">
      <c r="B9" s="77" t="s">
        <v>224</v>
      </c>
      <c r="C9" s="10"/>
      <c r="D9" s="10"/>
      <c r="E9" s="10"/>
      <c r="F9" s="10"/>
      <c r="G9" s="69"/>
      <c r="H9" s="6"/>
    </row>
    <row r="10" spans="2:8" x14ac:dyDescent="0.25">
      <c r="B10" s="77" t="s">
        <v>396</v>
      </c>
      <c r="C10" s="10"/>
      <c r="D10" s="10"/>
      <c r="E10" s="10"/>
      <c r="F10" s="10"/>
      <c r="G10" s="69"/>
      <c r="H10" s="6"/>
    </row>
    <row r="11" spans="2:8" x14ac:dyDescent="0.25">
      <c r="B11" s="68" t="s">
        <v>225</v>
      </c>
      <c r="C11" s="10"/>
      <c r="D11" s="10"/>
      <c r="E11" s="10"/>
      <c r="F11" s="10"/>
      <c r="G11" s="69"/>
      <c r="H11" s="6"/>
    </row>
    <row r="12" spans="2:8" ht="13.8" thickBot="1" x14ac:dyDescent="0.3">
      <c r="B12" s="13" t="s">
        <v>226</v>
      </c>
      <c r="C12" s="14"/>
      <c r="D12" s="14"/>
      <c r="E12" s="14"/>
      <c r="F12" s="14"/>
      <c r="G12" s="65"/>
      <c r="H12" s="6"/>
    </row>
    <row r="13" spans="2:8" x14ac:dyDescent="0.25">
      <c r="C13" s="6"/>
      <c r="D13" s="6"/>
      <c r="E13" s="6"/>
      <c r="F13" s="6"/>
      <c r="G13" s="6"/>
    </row>
    <row r="14" spans="2:8" x14ac:dyDescent="0.25">
      <c r="B14" s="15" t="s">
        <v>13</v>
      </c>
      <c r="C14" s="16" t="s">
        <v>14</v>
      </c>
      <c r="D14" s="17" t="s">
        <v>15</v>
      </c>
      <c r="E14" s="17" t="s">
        <v>16</v>
      </c>
      <c r="F14" s="17" t="s">
        <v>17</v>
      </c>
      <c r="G14" s="17" t="s">
        <v>18</v>
      </c>
      <c r="H14" s="17" t="s">
        <v>19</v>
      </c>
    </row>
    <row r="15" spans="2:8" x14ac:dyDescent="0.25">
      <c r="B15" s="16" t="s">
        <v>20</v>
      </c>
      <c r="C15" s="18"/>
      <c r="D15" s="18">
        <v>1</v>
      </c>
      <c r="E15" s="18">
        <f>D15+0.75</f>
        <v>1.75</v>
      </c>
      <c r="F15" s="18">
        <f>E15+0.75</f>
        <v>2.5</v>
      </c>
      <c r="G15" s="18">
        <f>F15+0.75</f>
        <v>3.25</v>
      </c>
      <c r="H15" s="18">
        <f>G15+0.75</f>
        <v>4</v>
      </c>
    </row>
    <row r="16" spans="2:8" x14ac:dyDescent="0.25">
      <c r="B16" s="17" t="s">
        <v>21</v>
      </c>
      <c r="C16" s="18">
        <v>1</v>
      </c>
      <c r="D16" s="19">
        <f>(D15*C16)</f>
        <v>1</v>
      </c>
      <c r="E16" s="19">
        <f>(E15*C16)</f>
        <v>1.75</v>
      </c>
      <c r="F16" s="19">
        <f>(F15*C16)</f>
        <v>2.5</v>
      </c>
      <c r="G16" s="19">
        <f>(G15*C16)</f>
        <v>3.25</v>
      </c>
      <c r="H16" s="19">
        <f>(H15*C16)</f>
        <v>4</v>
      </c>
    </row>
    <row r="17" spans="2:11" x14ac:dyDescent="0.25">
      <c r="B17" s="17" t="s">
        <v>22</v>
      </c>
      <c r="C17" s="18">
        <v>2</v>
      </c>
      <c r="D17" s="19">
        <f>(D15*C17)</f>
        <v>2</v>
      </c>
      <c r="E17" s="19">
        <v>3</v>
      </c>
      <c r="F17" s="19">
        <f>(F15*C17)</f>
        <v>5</v>
      </c>
      <c r="G17" s="19">
        <f>(G15*C17)</f>
        <v>6.5</v>
      </c>
      <c r="H17" s="19">
        <f>(H15*C17)</f>
        <v>8</v>
      </c>
    </row>
    <row r="18" spans="2:11" x14ac:dyDescent="0.25">
      <c r="B18" s="17" t="s">
        <v>23</v>
      </c>
      <c r="C18" s="18">
        <v>3</v>
      </c>
      <c r="D18" s="19">
        <f>(D15*C18)</f>
        <v>3</v>
      </c>
      <c r="E18" s="19">
        <f>(E15*C18)</f>
        <v>5.25</v>
      </c>
      <c r="F18" s="19">
        <f>(F15*C18)</f>
        <v>7.5</v>
      </c>
      <c r="G18" s="19">
        <f>(G15*C18)</f>
        <v>9.75</v>
      </c>
      <c r="H18" s="19">
        <f>(H15*C18)</f>
        <v>12</v>
      </c>
    </row>
    <row r="20" spans="2:11" x14ac:dyDescent="0.25">
      <c r="B20" s="20" t="s">
        <v>142</v>
      </c>
      <c r="C20" s="21"/>
    </row>
    <row r="22" spans="2:11" ht="13.8" x14ac:dyDescent="0.3">
      <c r="B22" s="22" t="s">
        <v>29</v>
      </c>
      <c r="C22" s="23" t="s">
        <v>14</v>
      </c>
      <c r="D22" s="24" t="s">
        <v>15</v>
      </c>
      <c r="E22" s="24" t="s">
        <v>16</v>
      </c>
      <c r="F22" s="24" t="s">
        <v>17</v>
      </c>
      <c r="G22" s="24" t="s">
        <v>18</v>
      </c>
      <c r="H22" s="24" t="s">
        <v>19</v>
      </c>
      <c r="I22" s="25"/>
      <c r="J22" s="25"/>
      <c r="K22" s="25"/>
    </row>
    <row r="23" spans="2:11" ht="13.8" x14ac:dyDescent="0.3">
      <c r="B23" s="26" t="s">
        <v>20</v>
      </c>
      <c r="C23" s="27"/>
      <c r="D23" s="27"/>
      <c r="E23" s="27"/>
      <c r="F23" s="27"/>
      <c r="G23" s="27"/>
      <c r="H23" s="27"/>
      <c r="I23" s="25"/>
      <c r="J23" s="25"/>
      <c r="K23" s="25"/>
    </row>
    <row r="24" spans="2:11" ht="13.8" x14ac:dyDescent="0.3">
      <c r="B24" s="28" t="s">
        <v>21</v>
      </c>
      <c r="C24" s="27"/>
      <c r="D24" s="132">
        <v>256.41000000000003</v>
      </c>
      <c r="E24" s="132">
        <f>D24*E16</f>
        <v>448.71750000000003</v>
      </c>
      <c r="F24" s="132">
        <f>D24*F16</f>
        <v>641.02500000000009</v>
      </c>
      <c r="G24" s="132">
        <f>D24*G16</f>
        <v>833.3325000000001</v>
      </c>
      <c r="H24" s="132">
        <f>D24*H16</f>
        <v>1025.6400000000001</v>
      </c>
      <c r="I24" s="25"/>
      <c r="J24" s="25"/>
      <c r="K24" s="25"/>
    </row>
    <row r="25" spans="2:11" ht="13.8" x14ac:dyDescent="0.3">
      <c r="B25" s="28" t="s">
        <v>22</v>
      </c>
      <c r="C25" s="27"/>
      <c r="D25" s="132">
        <f>D24*D17</f>
        <v>512.82000000000005</v>
      </c>
      <c r="E25" s="132">
        <f>D24*E17</f>
        <v>769.23</v>
      </c>
      <c r="F25" s="132">
        <f>D24*F17</f>
        <v>1282.0500000000002</v>
      </c>
      <c r="G25" s="132">
        <f>D24*G17</f>
        <v>1666.6650000000002</v>
      </c>
      <c r="H25" s="132">
        <f>D24*H17</f>
        <v>2051.2800000000002</v>
      </c>
      <c r="I25" s="25"/>
      <c r="J25" s="25"/>
      <c r="K25" s="25"/>
    </row>
    <row r="26" spans="2:11" ht="13.8" x14ac:dyDescent="0.3">
      <c r="B26" s="28" t="s">
        <v>23</v>
      </c>
      <c r="C26" s="27"/>
      <c r="D26" s="132">
        <f>D24*D18</f>
        <v>769.23</v>
      </c>
      <c r="E26" s="132">
        <f>D24*E18</f>
        <v>1346.1525000000001</v>
      </c>
      <c r="F26" s="132">
        <f>D24*F18</f>
        <v>1923.0750000000003</v>
      </c>
      <c r="G26" s="132">
        <f>D24*G18</f>
        <v>2499.9975000000004</v>
      </c>
      <c r="H26" s="132">
        <f>D24*H18</f>
        <v>3076.92</v>
      </c>
      <c r="I26" s="25"/>
      <c r="J26" s="25"/>
      <c r="K26" s="25"/>
    </row>
    <row r="27" spans="2:11" ht="14.4" thickBot="1" x14ac:dyDescent="0.35"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2:11" ht="14.4" thickBot="1" x14ac:dyDescent="0.3">
      <c r="B28" s="64" t="s">
        <v>30</v>
      </c>
      <c r="C28" s="29"/>
      <c r="D28" s="30"/>
      <c r="E28" s="29"/>
      <c r="F28" s="143">
        <v>1282.05</v>
      </c>
      <c r="G28" s="152" t="s">
        <v>334</v>
      </c>
      <c r="H28" s="32"/>
      <c r="I28" s="73" t="s">
        <v>31</v>
      </c>
      <c r="J28" s="32"/>
      <c r="K28" s="32"/>
    </row>
    <row r="29" spans="2:11" ht="15.6" x14ac:dyDescent="0.25">
      <c r="B29" s="34"/>
      <c r="C29" s="32"/>
      <c r="D29" s="35"/>
      <c r="E29" s="32"/>
      <c r="F29" s="33"/>
      <c r="G29" s="32"/>
      <c r="H29" s="32"/>
      <c r="I29" s="32"/>
      <c r="J29" s="32"/>
      <c r="K29" s="32"/>
    </row>
    <row r="30" spans="2:11" ht="13.8" x14ac:dyDescent="0.25">
      <c r="B30" s="36" t="s">
        <v>34</v>
      </c>
      <c r="C30" s="32"/>
      <c r="D30" s="35"/>
      <c r="E30" s="32"/>
      <c r="F30" s="33"/>
      <c r="G30" s="32"/>
      <c r="H30" s="32"/>
      <c r="I30" s="32"/>
      <c r="J30" s="32"/>
      <c r="K30" s="32"/>
    </row>
    <row r="31" spans="2:11" ht="15.6" x14ac:dyDescent="0.25">
      <c r="B31" s="34"/>
      <c r="C31" s="32"/>
      <c r="D31" s="35"/>
      <c r="E31" s="32"/>
      <c r="F31" s="40" t="s">
        <v>37</v>
      </c>
      <c r="H31" s="32"/>
      <c r="I31" s="37"/>
      <c r="J31" s="32"/>
      <c r="K31" s="32"/>
    </row>
    <row r="32" spans="2:11" x14ac:dyDescent="0.25">
      <c r="B32" s="38" t="s">
        <v>35</v>
      </c>
      <c r="C32" s="38"/>
      <c r="D32" s="38" t="s">
        <v>36</v>
      </c>
      <c r="E32" s="39">
        <v>0</v>
      </c>
      <c r="F32" s="42" t="s">
        <v>21</v>
      </c>
    </row>
    <row r="33" spans="2:11" x14ac:dyDescent="0.25">
      <c r="B33" s="41" t="s">
        <v>76</v>
      </c>
      <c r="C33" s="41"/>
      <c r="D33" s="41" t="s">
        <v>36</v>
      </c>
      <c r="E33" s="39">
        <v>0</v>
      </c>
      <c r="F33" s="42" t="s">
        <v>17</v>
      </c>
    </row>
    <row r="34" spans="2:11" x14ac:dyDescent="0.25">
      <c r="B34" s="38" t="s">
        <v>40</v>
      </c>
      <c r="C34" s="38"/>
      <c r="D34" s="38" t="s">
        <v>36</v>
      </c>
      <c r="E34" s="39">
        <v>0</v>
      </c>
      <c r="F34" s="42" t="s">
        <v>23</v>
      </c>
    </row>
    <row r="36" spans="2:11" x14ac:dyDescent="0.25">
      <c r="B36" s="38" t="s">
        <v>77</v>
      </c>
      <c r="C36" s="44"/>
      <c r="D36" s="38"/>
      <c r="E36" s="38"/>
      <c r="F36" s="38"/>
      <c r="G36" s="38"/>
      <c r="H36" s="38"/>
      <c r="I36" s="38"/>
      <c r="J36" s="45">
        <v>3</v>
      </c>
      <c r="K36" s="39">
        <v>0</v>
      </c>
    </row>
    <row r="37" spans="2:11" x14ac:dyDescent="0.25">
      <c r="B37" s="41" t="s">
        <v>78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79</v>
      </c>
      <c r="C38" s="44"/>
      <c r="D38" s="38"/>
      <c r="E38" s="38"/>
      <c r="F38" s="38"/>
      <c r="G38" s="38"/>
      <c r="H38" s="38"/>
      <c r="I38" s="38"/>
      <c r="J38" s="45">
        <v>2</v>
      </c>
      <c r="K38" s="39">
        <v>0</v>
      </c>
    </row>
    <row r="39" spans="2:11" x14ac:dyDescent="0.25">
      <c r="B39" s="41" t="s">
        <v>80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81</v>
      </c>
      <c r="C40" s="44"/>
      <c r="D40" s="38"/>
      <c r="E40" s="38"/>
      <c r="F40" s="38"/>
      <c r="G40" s="38"/>
      <c r="H40" s="38"/>
      <c r="I40" s="38"/>
      <c r="J40" s="45">
        <v>3</v>
      </c>
      <c r="K40" s="39">
        <v>0</v>
      </c>
    </row>
    <row r="41" spans="2:11" x14ac:dyDescent="0.25">
      <c r="B41" s="41" t="s">
        <v>82</v>
      </c>
      <c r="C41" s="46"/>
      <c r="D41" s="41"/>
      <c r="E41" s="41"/>
      <c r="F41" s="41"/>
      <c r="G41" s="41"/>
      <c r="H41" s="41"/>
      <c r="I41" s="41"/>
      <c r="J41" s="45">
        <v>2</v>
      </c>
      <c r="K41" s="39">
        <v>0</v>
      </c>
    </row>
    <row r="42" spans="2:11" x14ac:dyDescent="0.25">
      <c r="B42" s="38" t="s">
        <v>50</v>
      </c>
      <c r="C42" s="44"/>
      <c r="D42" s="38"/>
      <c r="E42" s="38"/>
      <c r="F42" s="38"/>
      <c r="G42" s="38"/>
      <c r="H42" s="38"/>
      <c r="I42" s="38"/>
      <c r="J42" s="45">
        <v>3</v>
      </c>
      <c r="K42" s="39">
        <v>0</v>
      </c>
    </row>
    <row r="43" spans="2:11" x14ac:dyDescent="0.25">
      <c r="B43" s="41" t="s">
        <v>83</v>
      </c>
      <c r="C43" s="46"/>
      <c r="D43" s="41"/>
      <c r="E43" s="41"/>
      <c r="F43" s="41"/>
      <c r="G43" s="41"/>
      <c r="H43" s="41"/>
      <c r="I43" s="41"/>
      <c r="J43" s="45">
        <v>3</v>
      </c>
      <c r="K43" s="39">
        <v>0</v>
      </c>
    </row>
    <row r="44" spans="2:11" x14ac:dyDescent="0.25">
      <c r="B44" s="38" t="s">
        <v>52</v>
      </c>
      <c r="C44" s="44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41" t="s">
        <v>84</v>
      </c>
      <c r="C45" s="46"/>
      <c r="D45" s="41"/>
      <c r="E45" s="41"/>
      <c r="F45" s="41"/>
      <c r="G45" s="41"/>
      <c r="H45" s="41"/>
      <c r="I45" s="41"/>
      <c r="J45" s="45">
        <v>3</v>
      </c>
      <c r="K45" s="39">
        <v>3</v>
      </c>
    </row>
    <row r="46" spans="2:11" x14ac:dyDescent="0.25">
      <c r="B46" s="38" t="s">
        <v>85</v>
      </c>
      <c r="C46" s="44"/>
      <c r="D46" s="38"/>
      <c r="E46" s="38"/>
      <c r="F46" s="38"/>
      <c r="G46" s="38"/>
      <c r="H46" s="38"/>
      <c r="I46" s="38"/>
      <c r="J46" s="45">
        <v>2</v>
      </c>
      <c r="K46" s="39">
        <v>0</v>
      </c>
    </row>
    <row r="47" spans="2:11" x14ac:dyDescent="0.25">
      <c r="B47" s="41" t="s">
        <v>86</v>
      </c>
      <c r="C47" s="46"/>
      <c r="D47" s="41"/>
      <c r="E47" s="41"/>
      <c r="F47" s="41"/>
      <c r="G47" s="41"/>
      <c r="H47" s="41"/>
      <c r="I47" s="41"/>
      <c r="J47" s="45">
        <v>2</v>
      </c>
      <c r="K47" s="39">
        <v>0</v>
      </c>
    </row>
    <row r="48" spans="2:11" x14ac:dyDescent="0.25">
      <c r="B48" s="38" t="s">
        <v>87</v>
      </c>
      <c r="C48" s="44"/>
      <c r="D48" s="38"/>
      <c r="E48" s="38"/>
      <c r="F48" s="38"/>
      <c r="G48" s="38"/>
      <c r="H48" s="38"/>
      <c r="I48" s="38"/>
      <c r="J48" s="45">
        <v>2</v>
      </c>
      <c r="K48" s="39">
        <v>0</v>
      </c>
    </row>
    <row r="49" spans="2:11" x14ac:dyDescent="0.25">
      <c r="B49" s="41" t="s">
        <v>335</v>
      </c>
      <c r="C49" s="46"/>
      <c r="D49" s="41"/>
      <c r="E49" s="41"/>
      <c r="F49" s="41"/>
      <c r="G49" s="41"/>
      <c r="H49" s="41"/>
      <c r="I49" s="41"/>
      <c r="J49" s="45">
        <v>3</v>
      </c>
      <c r="K49" s="39">
        <v>0</v>
      </c>
    </row>
    <row r="50" spans="2:11" x14ac:dyDescent="0.25">
      <c r="B50" s="38" t="s">
        <v>337</v>
      </c>
      <c r="C50" s="38"/>
      <c r="D50" s="38"/>
      <c r="E50" s="38"/>
      <c r="F50" s="38"/>
      <c r="G50" s="38"/>
      <c r="H50" s="38"/>
      <c r="I50" s="38"/>
      <c r="J50" s="45">
        <v>2</v>
      </c>
      <c r="K50" s="39">
        <v>0</v>
      </c>
    </row>
    <row r="51" spans="2:11" x14ac:dyDescent="0.25">
      <c r="B51" s="41" t="s">
        <v>88</v>
      </c>
      <c r="C51" s="41"/>
      <c r="D51" s="41"/>
      <c r="E51" s="41"/>
      <c r="F51" s="41"/>
      <c r="G51" s="41"/>
      <c r="H51" s="41"/>
      <c r="I51" s="41"/>
      <c r="J51" s="45">
        <v>3</v>
      </c>
      <c r="K51" s="39">
        <v>0</v>
      </c>
    </row>
    <row r="52" spans="2:11" x14ac:dyDescent="0.25">
      <c r="B52" s="38" t="s">
        <v>336</v>
      </c>
      <c r="C52" s="38"/>
      <c r="D52" s="38"/>
      <c r="E52" s="38"/>
      <c r="F52" s="38"/>
      <c r="G52" s="38"/>
      <c r="H52" s="38"/>
      <c r="I52" s="38"/>
      <c r="J52" s="45">
        <v>2</v>
      </c>
      <c r="K52" s="39">
        <v>0</v>
      </c>
    </row>
    <row r="53" spans="2:11" x14ac:dyDescent="0.25">
      <c r="B53" s="41" t="s">
        <v>54</v>
      </c>
      <c r="C53" s="41"/>
      <c r="D53" s="41"/>
      <c r="E53" s="41"/>
      <c r="F53" s="41"/>
      <c r="G53" s="41"/>
      <c r="H53" s="41"/>
      <c r="I53" s="41"/>
      <c r="J53" s="45">
        <v>3</v>
      </c>
      <c r="K53" s="39">
        <v>0</v>
      </c>
    </row>
    <row r="54" spans="2:11" x14ac:dyDescent="0.25">
      <c r="B54" s="38" t="s">
        <v>56</v>
      </c>
      <c r="C54" s="38"/>
      <c r="D54" s="38"/>
      <c r="E54" s="38"/>
      <c r="F54" s="38"/>
      <c r="G54" s="38"/>
      <c r="H54" s="38"/>
      <c r="I54" s="38"/>
      <c r="J54" s="45">
        <v>2</v>
      </c>
      <c r="K54" s="39">
        <v>0</v>
      </c>
    </row>
    <row r="56" spans="2:11" ht="14.4" x14ac:dyDescent="0.3">
      <c r="B56" s="43" t="s">
        <v>59</v>
      </c>
    </row>
    <row r="58" spans="2:11" ht="14.4" x14ac:dyDescent="0.35">
      <c r="B58" s="38" t="s">
        <v>89</v>
      </c>
      <c r="C58" s="47"/>
      <c r="D58" s="47"/>
      <c r="E58" s="47"/>
      <c r="F58" s="47"/>
      <c r="G58" s="47"/>
      <c r="H58" s="47"/>
      <c r="I58" s="47"/>
      <c r="J58" s="131">
        <v>0.5</v>
      </c>
      <c r="K58" s="49">
        <v>0</v>
      </c>
    </row>
    <row r="59" spans="2:11" ht="14.4" x14ac:dyDescent="0.35">
      <c r="B59" s="41" t="s">
        <v>61</v>
      </c>
      <c r="J59" s="131">
        <v>0.5</v>
      </c>
      <c r="K59" s="49">
        <v>0</v>
      </c>
    </row>
    <row r="60" spans="2:11" ht="14.4" x14ac:dyDescent="0.35">
      <c r="B60" s="38" t="s">
        <v>90</v>
      </c>
      <c r="C60" s="47"/>
      <c r="D60" s="47"/>
      <c r="E60" s="47"/>
      <c r="F60" s="47"/>
      <c r="G60" s="47"/>
      <c r="H60" s="47"/>
      <c r="I60" s="47"/>
      <c r="J60" s="131">
        <v>0.5</v>
      </c>
      <c r="K60" s="49">
        <v>0</v>
      </c>
    </row>
    <row r="61" spans="2:11" ht="14.4" x14ac:dyDescent="0.35">
      <c r="B61" s="41" t="s">
        <v>63</v>
      </c>
      <c r="J61" s="131">
        <v>0.25</v>
      </c>
      <c r="K61" s="49">
        <v>0</v>
      </c>
    </row>
    <row r="62" spans="2:11" ht="14.4" x14ac:dyDescent="0.35">
      <c r="K62" s="50"/>
    </row>
    <row r="63" spans="2:11" ht="14.4" x14ac:dyDescent="0.35">
      <c r="B63" s="54" t="s">
        <v>91</v>
      </c>
      <c r="C63" s="183">
        <f>(50000+F28)+(F28*(((E32+E33+E34)+(K36+K37+K38+K39+K40+K41+K42+K43+K44+K45+K46+K47+K48+K49+K50+K51+K52+K53+K54))-(K58+K59+K60+K61)))</f>
        <v>55128.200000000004</v>
      </c>
      <c r="D63" s="149" t="s">
        <v>334</v>
      </c>
      <c r="E63" s="54"/>
      <c r="F63" s="53"/>
      <c r="G63" s="53"/>
      <c r="H63" s="53"/>
      <c r="K63" s="50"/>
    </row>
    <row r="64" spans="2:11" ht="14.4" x14ac:dyDescent="0.35">
      <c r="B64" s="54" t="s">
        <v>92</v>
      </c>
      <c r="C64" s="183">
        <v>25</v>
      </c>
      <c r="D64" s="149" t="s">
        <v>334</v>
      </c>
      <c r="E64" s="54"/>
      <c r="F64" s="53"/>
      <c r="G64" s="53"/>
      <c r="H64" s="53"/>
      <c r="K64" s="50"/>
    </row>
    <row r="65" spans="2:11" ht="14.4" x14ac:dyDescent="0.35">
      <c r="C65" s="184"/>
      <c r="D65" s="53"/>
      <c r="E65" s="54"/>
      <c r="F65" s="53"/>
      <c r="G65" s="53"/>
      <c r="H65" s="53"/>
      <c r="K65" s="50"/>
    </row>
    <row r="66" spans="2:11" ht="13.8" x14ac:dyDescent="0.3">
      <c r="B66" s="51" t="s">
        <v>69</v>
      </c>
      <c r="C66" s="178">
        <f>IF(C63&lt;C64,C64,C63)</f>
        <v>55128.200000000004</v>
      </c>
      <c r="D66" s="162" t="s">
        <v>334</v>
      </c>
      <c r="E66" s="54"/>
      <c r="F66" s="53"/>
      <c r="G66" s="53"/>
      <c r="H66" s="53"/>
      <c r="I66" s="53"/>
      <c r="J66" s="53"/>
      <c r="K66" s="53"/>
    </row>
    <row r="67" spans="2:11" ht="13.8" x14ac:dyDescent="0.3">
      <c r="B67" s="53"/>
      <c r="C67" s="179"/>
      <c r="D67" s="53"/>
      <c r="E67" s="53"/>
      <c r="F67" s="53"/>
      <c r="G67" s="53"/>
      <c r="H67" s="53"/>
      <c r="I67" s="53"/>
      <c r="J67" s="53"/>
      <c r="K67" s="53"/>
    </row>
    <row r="68" spans="2:11" ht="26.4" x14ac:dyDescent="0.3">
      <c r="B68" s="121" t="s">
        <v>506</v>
      </c>
      <c r="C68" s="196">
        <v>0</v>
      </c>
      <c r="D68" s="53"/>
      <c r="E68" s="54"/>
      <c r="F68" s="53"/>
      <c r="G68" s="53"/>
      <c r="H68" s="53"/>
      <c r="I68" s="53"/>
      <c r="J68" s="53"/>
      <c r="K68" s="53"/>
    </row>
    <row r="69" spans="2:11" ht="13.8" x14ac:dyDescent="0.3">
      <c r="B69" s="54"/>
      <c r="C69" s="183"/>
      <c r="D69" s="53"/>
      <c r="E69" s="53"/>
      <c r="F69" s="53"/>
      <c r="G69" s="53"/>
      <c r="H69" s="53"/>
      <c r="I69" s="53"/>
      <c r="J69" s="53"/>
      <c r="K69" s="53"/>
    </row>
    <row r="70" spans="2:11" ht="13.8" x14ac:dyDescent="0.3">
      <c r="B70" s="60" t="s">
        <v>72</v>
      </c>
      <c r="C70" s="182">
        <f>C66+C68*(0.1*C66)</f>
        <v>55128.200000000004</v>
      </c>
      <c r="D70" s="162" t="s">
        <v>334</v>
      </c>
      <c r="I70" s="53"/>
      <c r="J70" s="53"/>
      <c r="K70" s="53"/>
    </row>
    <row r="71" spans="2:11" ht="13.8" x14ac:dyDescent="0.3">
      <c r="B71" s="53"/>
      <c r="C71" s="179"/>
      <c r="D71" s="53"/>
      <c r="E71" s="53"/>
      <c r="F71" s="53"/>
      <c r="G71" s="53"/>
      <c r="H71" s="53"/>
      <c r="I71" s="53"/>
      <c r="J71" s="53"/>
      <c r="K71" s="53"/>
    </row>
    <row r="72" spans="2:11" ht="13.8" x14ac:dyDescent="0.3">
      <c r="B72" s="55" t="s">
        <v>70</v>
      </c>
      <c r="C72" s="180" t="s">
        <v>71</v>
      </c>
      <c r="D72" s="55"/>
      <c r="E72" s="56">
        <v>0</v>
      </c>
      <c r="F72" s="41"/>
      <c r="G72" s="53"/>
      <c r="H72" s="53"/>
    </row>
    <row r="73" spans="2:11" ht="13.8" x14ac:dyDescent="0.3">
      <c r="B73" s="37"/>
      <c r="C73" s="181"/>
      <c r="D73" s="41"/>
      <c r="E73" s="58"/>
      <c r="F73" s="59"/>
      <c r="G73" s="53"/>
      <c r="H73" s="53"/>
    </row>
    <row r="74" spans="2:11" ht="13.8" x14ac:dyDescent="0.3">
      <c r="B74" s="60" t="s">
        <v>94</v>
      </c>
      <c r="C74" s="182">
        <f>C70*E72</f>
        <v>0</v>
      </c>
      <c r="D74" s="162" t="s">
        <v>334</v>
      </c>
      <c r="E74" s="58"/>
      <c r="F74" s="59"/>
      <c r="G74" s="53"/>
      <c r="H74" s="53"/>
    </row>
    <row r="75" spans="2:11" ht="13.8" x14ac:dyDescent="0.3">
      <c r="B75" s="37"/>
      <c r="C75" s="181"/>
      <c r="D75" s="41"/>
      <c r="E75" s="58"/>
      <c r="F75" s="59"/>
      <c r="G75" s="53"/>
      <c r="H75" s="53"/>
    </row>
    <row r="76" spans="2:11" ht="13.8" x14ac:dyDescent="0.3">
      <c r="B76" s="55" t="s">
        <v>97</v>
      </c>
      <c r="C76" s="180" t="s">
        <v>71</v>
      </c>
      <c r="D76" s="55"/>
      <c r="E76" s="56">
        <v>0</v>
      </c>
      <c r="F76" s="41"/>
      <c r="G76" s="53"/>
      <c r="H76" s="53"/>
    </row>
    <row r="77" spans="2:11" ht="13.8" x14ac:dyDescent="0.3">
      <c r="B77" s="37"/>
      <c r="C77" s="181"/>
      <c r="D77" s="41"/>
      <c r="E77" s="58"/>
      <c r="F77" s="59"/>
      <c r="G77" s="53"/>
      <c r="H77" s="53"/>
    </row>
    <row r="78" spans="2:11" ht="13.8" x14ac:dyDescent="0.3">
      <c r="B78" s="60" t="s">
        <v>106</v>
      </c>
      <c r="C78" s="182">
        <f>IF((C70*E72)&gt;0,(C74*E76),IF((C70*E72)=0,(C70*E76)))</f>
        <v>0</v>
      </c>
      <c r="D78" s="162" t="s">
        <v>334</v>
      </c>
      <c r="E78" s="58"/>
      <c r="F78" s="59"/>
      <c r="G78" s="53"/>
      <c r="H78" s="53"/>
    </row>
    <row r="79" spans="2:11" ht="13.8" thickBot="1" x14ac:dyDescent="0.3">
      <c r="B79" s="41"/>
      <c r="C79" s="41"/>
      <c r="D79" s="41"/>
      <c r="E79" s="41"/>
      <c r="F79" s="41"/>
    </row>
    <row r="80" spans="2:11" ht="13.8" thickBot="1" x14ac:dyDescent="0.3">
      <c r="B80" s="71" t="s">
        <v>74</v>
      </c>
      <c r="C80" s="62"/>
      <c r="D80" s="62"/>
      <c r="E80" s="63"/>
      <c r="F80" s="72" t="s">
        <v>75</v>
      </c>
      <c r="G80" s="2"/>
      <c r="H80" s="3"/>
    </row>
  </sheetData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B2:K71"/>
  <sheetViews>
    <sheetView topLeftCell="A55" workbookViewId="0">
      <selection activeCell="C56" sqref="C56:C68"/>
    </sheetView>
  </sheetViews>
  <sheetFormatPr defaultRowHeight="13.2" x14ac:dyDescent="0.25"/>
  <cols>
    <col min="2" max="2" width="27.6640625" customWidth="1"/>
    <col min="3" max="3" width="16" customWidth="1"/>
    <col min="6" max="6" width="14" customWidth="1"/>
    <col min="9" max="9" width="9.5546875" bestFit="1" customWidth="1"/>
  </cols>
  <sheetData>
    <row r="2" spans="2:8" ht="13.8" thickBot="1" x14ac:dyDescent="0.3"/>
    <row r="3" spans="2:8" ht="13.8" thickBot="1" x14ac:dyDescent="0.3">
      <c r="B3" s="1" t="s">
        <v>95</v>
      </c>
      <c r="C3" s="2"/>
      <c r="D3" s="3"/>
      <c r="E3" s="64" t="s">
        <v>343</v>
      </c>
    </row>
    <row r="4" spans="2:8" ht="13.8" thickBot="1" x14ac:dyDescent="0.3">
      <c r="B4" s="5"/>
      <c r="C4" s="6"/>
      <c r="D4" s="6"/>
    </row>
    <row r="5" spans="2:8" x14ac:dyDescent="0.25">
      <c r="B5" s="66" t="s">
        <v>341</v>
      </c>
      <c r="C5" s="7"/>
      <c r="D5" s="7"/>
      <c r="E5" s="7"/>
      <c r="F5" s="7"/>
      <c r="G5" s="7"/>
      <c r="H5" s="67"/>
    </row>
    <row r="6" spans="2:8" x14ac:dyDescent="0.25">
      <c r="B6" s="68" t="s">
        <v>96</v>
      </c>
      <c r="C6" s="10"/>
      <c r="D6" s="10"/>
      <c r="E6" s="10"/>
      <c r="F6" s="10"/>
      <c r="G6" s="10"/>
      <c r="H6" s="69"/>
    </row>
    <row r="7" spans="2:8" x14ac:dyDescent="0.25">
      <c r="B7" s="68" t="s">
        <v>342</v>
      </c>
      <c r="C7" s="10"/>
      <c r="D7" s="10"/>
      <c r="E7" s="10"/>
      <c r="F7" s="10"/>
      <c r="G7" s="10"/>
      <c r="H7" s="69"/>
    </row>
    <row r="8" spans="2:8" ht="13.8" thickBot="1" x14ac:dyDescent="0.3">
      <c r="B8" s="13"/>
      <c r="C8" s="14"/>
      <c r="D8" s="14"/>
      <c r="E8" s="14"/>
      <c r="F8" s="14"/>
      <c r="G8" s="14"/>
      <c r="H8" s="65"/>
    </row>
    <row r="9" spans="2:8" x14ac:dyDescent="0.25">
      <c r="B9" s="5"/>
      <c r="C9" s="6"/>
      <c r="D9" s="6"/>
    </row>
    <row r="10" spans="2:8" x14ac:dyDescent="0.25">
      <c r="B10" s="114"/>
      <c r="C10" s="115"/>
      <c r="D10" s="109"/>
      <c r="E10" s="109"/>
      <c r="F10" s="109"/>
      <c r="G10" s="109"/>
      <c r="H10" s="109"/>
    </row>
    <row r="11" spans="2:8" x14ac:dyDescent="0.25">
      <c r="B11" s="115"/>
      <c r="C11" s="109"/>
      <c r="D11" s="109"/>
      <c r="E11" s="109"/>
      <c r="F11" s="109"/>
      <c r="G11" s="109"/>
      <c r="H11" s="109"/>
    </row>
    <row r="12" spans="2:8" x14ac:dyDescent="0.25">
      <c r="B12" s="109"/>
      <c r="C12" s="109"/>
      <c r="D12" s="116"/>
      <c r="E12" s="116"/>
      <c r="F12" s="116"/>
      <c r="G12" s="116"/>
      <c r="H12" s="116"/>
    </row>
    <row r="13" spans="2:8" ht="13.8" thickBot="1" x14ac:dyDescent="0.3">
      <c r="B13" s="109"/>
      <c r="C13" s="109"/>
      <c r="D13" s="116"/>
      <c r="E13" s="116"/>
      <c r="F13" s="116"/>
      <c r="G13" s="116"/>
      <c r="H13" s="116"/>
    </row>
    <row r="14" spans="2:8" ht="13.8" thickBot="1" x14ac:dyDescent="0.3">
      <c r="B14" s="64" t="s">
        <v>102</v>
      </c>
      <c r="C14" s="142">
        <v>250</v>
      </c>
      <c r="D14" s="151" t="s">
        <v>334</v>
      </c>
      <c r="E14" s="116"/>
      <c r="F14" s="116"/>
      <c r="G14" s="116"/>
      <c r="H14" s="116"/>
    </row>
    <row r="15" spans="2:8" ht="13.8" thickBot="1" x14ac:dyDescent="0.3">
      <c r="B15" s="64" t="s">
        <v>103</v>
      </c>
      <c r="C15" s="142">
        <v>25</v>
      </c>
      <c r="D15" s="151" t="s">
        <v>334</v>
      </c>
    </row>
    <row r="16" spans="2:8" x14ac:dyDescent="0.25">
      <c r="B16" s="5"/>
    </row>
    <row r="17" spans="2:11" ht="14.4" thickBot="1" x14ac:dyDescent="0.35"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2:11" ht="14.4" thickBot="1" x14ac:dyDescent="0.3">
      <c r="B18" s="64" t="s">
        <v>30</v>
      </c>
      <c r="C18" s="29"/>
      <c r="D18" s="30"/>
      <c r="E18" s="29"/>
      <c r="F18" s="143">
        <f>(C14-C15)/65</f>
        <v>3.4615384615384617</v>
      </c>
      <c r="G18" s="32"/>
      <c r="H18" s="73" t="s">
        <v>31</v>
      </c>
      <c r="I18" s="32"/>
      <c r="J18" s="32"/>
      <c r="K18" s="32"/>
    </row>
    <row r="19" spans="2:11" ht="15.6" x14ac:dyDescent="0.25">
      <c r="B19" s="34"/>
      <c r="C19" s="32"/>
      <c r="D19" s="35"/>
      <c r="E19" s="32"/>
      <c r="F19" s="33"/>
      <c r="G19" s="32"/>
      <c r="H19" s="32"/>
      <c r="I19" s="32"/>
      <c r="J19" s="32"/>
      <c r="K19" s="32"/>
    </row>
    <row r="20" spans="2:11" ht="13.8" x14ac:dyDescent="0.25">
      <c r="B20" s="36" t="s">
        <v>34</v>
      </c>
      <c r="C20" s="32"/>
      <c r="D20" s="35"/>
      <c r="E20" s="32"/>
      <c r="F20" s="33"/>
      <c r="G20" s="32"/>
      <c r="H20" s="32"/>
      <c r="I20" s="32"/>
      <c r="J20" s="32"/>
      <c r="K20" s="32"/>
    </row>
    <row r="21" spans="2:11" ht="15.6" x14ac:dyDescent="0.25">
      <c r="B21" s="34"/>
      <c r="C21" s="32"/>
      <c r="D21" s="35"/>
      <c r="E21" s="35"/>
      <c r="F21" s="40" t="s">
        <v>37</v>
      </c>
      <c r="H21" s="32"/>
      <c r="I21" s="37"/>
      <c r="J21" s="32"/>
      <c r="K21" s="32"/>
    </row>
    <row r="22" spans="2:11" x14ac:dyDescent="0.25">
      <c r="B22" s="38" t="s">
        <v>35</v>
      </c>
      <c r="C22" s="38"/>
      <c r="D22" s="38" t="s">
        <v>36</v>
      </c>
      <c r="E22" s="39">
        <v>0</v>
      </c>
      <c r="F22" s="42" t="s">
        <v>21</v>
      </c>
    </row>
    <row r="23" spans="2:11" x14ac:dyDescent="0.25">
      <c r="B23" s="41" t="s">
        <v>76</v>
      </c>
      <c r="C23" s="41"/>
      <c r="D23" s="41" t="s">
        <v>36</v>
      </c>
      <c r="E23" s="39">
        <v>0</v>
      </c>
      <c r="F23" s="42" t="s">
        <v>17</v>
      </c>
    </row>
    <row r="24" spans="2:11" x14ac:dyDescent="0.25">
      <c r="B24" s="38" t="s">
        <v>40</v>
      </c>
      <c r="C24" s="38"/>
      <c r="D24" s="38" t="s">
        <v>36</v>
      </c>
      <c r="E24" s="39">
        <v>0</v>
      </c>
      <c r="F24" s="42" t="s">
        <v>23</v>
      </c>
    </row>
    <row r="25" spans="2:11" x14ac:dyDescent="0.25">
      <c r="B25" s="41"/>
      <c r="C25" s="41"/>
      <c r="D25" s="41"/>
      <c r="E25" s="41"/>
      <c r="F25" s="41"/>
      <c r="I25" s="37"/>
    </row>
    <row r="27" spans="2:11" ht="14.4" x14ac:dyDescent="0.3">
      <c r="B27" s="43" t="s">
        <v>43</v>
      </c>
    </row>
    <row r="29" spans="2:11" x14ac:dyDescent="0.25">
      <c r="B29" s="38" t="s">
        <v>77</v>
      </c>
      <c r="C29" s="44"/>
      <c r="D29" s="38"/>
      <c r="E29" s="38"/>
      <c r="F29" s="38"/>
      <c r="G29" s="38"/>
      <c r="H29" s="38"/>
      <c r="I29" s="38"/>
      <c r="J29" s="45">
        <v>3</v>
      </c>
      <c r="K29" s="39">
        <v>0</v>
      </c>
    </row>
    <row r="30" spans="2:11" x14ac:dyDescent="0.25">
      <c r="B30" s="41" t="s">
        <v>78</v>
      </c>
      <c r="C30" s="46"/>
      <c r="D30" s="41"/>
      <c r="E30" s="41"/>
      <c r="F30" s="41"/>
      <c r="G30" s="41"/>
      <c r="H30" s="41"/>
      <c r="I30" s="41"/>
      <c r="J30" s="45">
        <v>2</v>
      </c>
      <c r="K30" s="39">
        <v>0</v>
      </c>
    </row>
    <row r="31" spans="2:11" x14ac:dyDescent="0.25">
      <c r="B31" s="38" t="s">
        <v>79</v>
      </c>
      <c r="C31" s="44"/>
      <c r="D31" s="38"/>
      <c r="E31" s="38"/>
      <c r="F31" s="38"/>
      <c r="G31" s="38"/>
      <c r="H31" s="38"/>
      <c r="I31" s="38"/>
      <c r="J31" s="45">
        <v>2</v>
      </c>
      <c r="K31" s="39">
        <v>0</v>
      </c>
    </row>
    <row r="32" spans="2:11" x14ac:dyDescent="0.25">
      <c r="B32" s="41" t="s">
        <v>80</v>
      </c>
      <c r="C32" s="46"/>
      <c r="D32" s="41"/>
      <c r="E32" s="41"/>
      <c r="F32" s="41"/>
      <c r="G32" s="41"/>
      <c r="H32" s="41"/>
      <c r="I32" s="41"/>
      <c r="J32" s="45">
        <v>3</v>
      </c>
      <c r="K32" s="39">
        <v>0</v>
      </c>
    </row>
    <row r="33" spans="2:11" x14ac:dyDescent="0.25">
      <c r="B33" s="38" t="s">
        <v>81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82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50</v>
      </c>
      <c r="C35" s="44"/>
      <c r="D35" s="38"/>
      <c r="E35" s="38"/>
      <c r="F35" s="38"/>
      <c r="G35" s="38"/>
      <c r="H35" s="38"/>
      <c r="I35" s="38"/>
      <c r="J35" s="45">
        <v>3</v>
      </c>
      <c r="K35" s="39">
        <v>0</v>
      </c>
    </row>
    <row r="36" spans="2:11" x14ac:dyDescent="0.25">
      <c r="B36" s="41" t="s">
        <v>83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52</v>
      </c>
      <c r="C37" s="44"/>
      <c r="D37" s="38"/>
      <c r="E37" s="38"/>
      <c r="F37" s="38"/>
      <c r="G37" s="38"/>
      <c r="H37" s="38"/>
      <c r="I37" s="38"/>
      <c r="J37" s="45">
        <v>2</v>
      </c>
      <c r="K37" s="39">
        <v>0</v>
      </c>
    </row>
    <row r="38" spans="2:11" x14ac:dyDescent="0.25">
      <c r="B38" s="41" t="s">
        <v>84</v>
      </c>
      <c r="C38" s="46"/>
      <c r="D38" s="41"/>
      <c r="E38" s="41"/>
      <c r="F38" s="41"/>
      <c r="G38" s="41"/>
      <c r="H38" s="41"/>
      <c r="I38" s="41"/>
      <c r="J38" s="45">
        <v>3</v>
      </c>
      <c r="K38" s="39">
        <v>0</v>
      </c>
    </row>
    <row r="39" spans="2:11" x14ac:dyDescent="0.25">
      <c r="B39" s="38" t="s">
        <v>85</v>
      </c>
      <c r="C39" s="44"/>
      <c r="D39" s="38"/>
      <c r="E39" s="38"/>
      <c r="F39" s="38"/>
      <c r="G39" s="38"/>
      <c r="H39" s="38"/>
      <c r="I39" s="38"/>
      <c r="J39" s="45">
        <v>2</v>
      </c>
      <c r="K39" s="39">
        <v>0</v>
      </c>
    </row>
    <row r="40" spans="2:11" x14ac:dyDescent="0.25">
      <c r="B40" s="41" t="s">
        <v>86</v>
      </c>
      <c r="C40" s="46"/>
      <c r="D40" s="41"/>
      <c r="E40" s="41"/>
      <c r="F40" s="41"/>
      <c r="G40" s="41"/>
      <c r="H40" s="41"/>
      <c r="I40" s="41"/>
      <c r="J40" s="45">
        <v>2</v>
      </c>
      <c r="K40" s="39">
        <v>0</v>
      </c>
    </row>
    <row r="41" spans="2:11" x14ac:dyDescent="0.25">
      <c r="B41" s="38" t="s">
        <v>87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335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337</v>
      </c>
      <c r="C43" s="38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88</v>
      </c>
      <c r="C44" s="41"/>
      <c r="D44" s="41"/>
      <c r="E44" s="41"/>
      <c r="F44" s="41"/>
      <c r="G44" s="41"/>
      <c r="H44" s="41"/>
      <c r="I44" s="41"/>
      <c r="J44" s="45">
        <v>3</v>
      </c>
      <c r="K44" s="39">
        <v>0</v>
      </c>
    </row>
    <row r="45" spans="2:11" x14ac:dyDescent="0.25">
      <c r="B45" s="38" t="s">
        <v>336</v>
      </c>
      <c r="C45" s="38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54</v>
      </c>
      <c r="C46" s="41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56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9" spans="2:11" ht="14.4" x14ac:dyDescent="0.3">
      <c r="B49" s="43" t="s">
        <v>59</v>
      </c>
    </row>
    <row r="51" spans="2:11" ht="14.4" x14ac:dyDescent="0.35">
      <c r="B51" s="38" t="s">
        <v>89</v>
      </c>
      <c r="C51" s="47"/>
      <c r="D51" s="47"/>
      <c r="E51" s="47"/>
      <c r="F51" s="47"/>
      <c r="G51" s="47"/>
      <c r="H51" s="47"/>
      <c r="I51" s="47"/>
      <c r="J51" s="131">
        <v>0.5</v>
      </c>
      <c r="K51" s="49">
        <v>0</v>
      </c>
    </row>
    <row r="52" spans="2:11" ht="14.4" x14ac:dyDescent="0.35">
      <c r="B52" s="41" t="s">
        <v>61</v>
      </c>
      <c r="J52" s="131">
        <v>0.5</v>
      </c>
      <c r="K52" s="49">
        <v>0</v>
      </c>
    </row>
    <row r="53" spans="2:11" ht="14.4" x14ac:dyDescent="0.35">
      <c r="B53" s="38" t="s">
        <v>90</v>
      </c>
      <c r="C53" s="47"/>
      <c r="D53" s="47"/>
      <c r="E53" s="47"/>
      <c r="F53" s="47"/>
      <c r="G53" s="47"/>
      <c r="H53" s="47"/>
      <c r="I53" s="47"/>
      <c r="J53" s="131">
        <v>0.5</v>
      </c>
      <c r="K53" s="49">
        <v>0</v>
      </c>
    </row>
    <row r="54" spans="2:11" ht="14.4" x14ac:dyDescent="0.35">
      <c r="B54" s="41" t="s">
        <v>63</v>
      </c>
      <c r="J54" s="131">
        <v>0.25</v>
      </c>
      <c r="K54" s="49">
        <v>0</v>
      </c>
    </row>
    <row r="55" spans="2:11" ht="14.4" x14ac:dyDescent="0.35">
      <c r="K55" s="50"/>
    </row>
    <row r="56" spans="2:11" ht="14.4" x14ac:dyDescent="0.35">
      <c r="B56" s="54" t="s">
        <v>91</v>
      </c>
      <c r="C56" s="185">
        <f>25+(F18*(((E22+E23+E24)+(K29+K30+K31+K32+K33+K34+K35+K36+K37+K38+K39+K40+K41+K42+K43+K44+K45+K46+K47))-(K51+K52+K53+K54)))</f>
        <v>25</v>
      </c>
      <c r="D56" s="149" t="s">
        <v>334</v>
      </c>
      <c r="E56" s="54"/>
      <c r="F56" s="53"/>
      <c r="G56" s="53"/>
      <c r="H56" s="53"/>
      <c r="K56" s="50"/>
    </row>
    <row r="57" spans="2:11" ht="14.4" x14ac:dyDescent="0.35">
      <c r="B57" s="54" t="s">
        <v>92</v>
      </c>
      <c r="C57" s="185">
        <v>25</v>
      </c>
      <c r="D57" s="149" t="s">
        <v>334</v>
      </c>
      <c r="E57" s="54"/>
      <c r="F57" s="53"/>
      <c r="G57" s="53"/>
      <c r="H57" s="53"/>
      <c r="K57" s="50"/>
    </row>
    <row r="58" spans="2:11" ht="14.4" x14ac:dyDescent="0.35">
      <c r="C58" s="186"/>
      <c r="D58" s="53"/>
      <c r="E58" s="54"/>
      <c r="F58" s="53"/>
      <c r="G58" s="53"/>
      <c r="H58" s="53"/>
      <c r="K58" s="50"/>
    </row>
    <row r="59" spans="2:11" ht="13.8" x14ac:dyDescent="0.3">
      <c r="B59" s="51" t="s">
        <v>69</v>
      </c>
      <c r="C59" s="187">
        <f>IF(C56&lt;C57,C57,C56)</f>
        <v>25</v>
      </c>
      <c r="D59" s="150" t="s">
        <v>334</v>
      </c>
      <c r="E59" s="54"/>
      <c r="F59" s="53"/>
      <c r="G59" s="53"/>
      <c r="H59" s="53"/>
      <c r="I59" s="53"/>
      <c r="J59" s="53"/>
      <c r="K59" s="53"/>
    </row>
    <row r="60" spans="2:11" ht="13.8" x14ac:dyDescent="0.3">
      <c r="B60" s="53"/>
      <c r="C60" s="188"/>
      <c r="D60" s="53"/>
      <c r="E60" s="53"/>
      <c r="F60" s="53"/>
      <c r="G60" s="53"/>
      <c r="H60" s="53"/>
      <c r="I60" s="53"/>
      <c r="J60" s="53"/>
      <c r="K60" s="53"/>
    </row>
    <row r="61" spans="2:11" ht="13.8" x14ac:dyDescent="0.3">
      <c r="B61" s="53"/>
      <c r="C61" s="188"/>
      <c r="D61" s="53"/>
      <c r="E61" s="53"/>
      <c r="F61" s="53"/>
      <c r="G61" s="53"/>
      <c r="H61" s="53"/>
      <c r="I61" s="53"/>
      <c r="J61" s="53"/>
      <c r="K61" s="53"/>
    </row>
    <row r="62" spans="2:11" ht="13.8" x14ac:dyDescent="0.3">
      <c r="B62" s="55" t="s">
        <v>70</v>
      </c>
      <c r="C62" s="189" t="s">
        <v>71</v>
      </c>
      <c r="D62" s="55"/>
      <c r="E62" s="56">
        <v>0</v>
      </c>
      <c r="F62" s="41"/>
      <c r="G62" s="53"/>
      <c r="H62" s="53"/>
      <c r="I62" s="53"/>
      <c r="J62" s="53"/>
      <c r="K62" s="53"/>
    </row>
    <row r="63" spans="2:11" ht="13.8" x14ac:dyDescent="0.3">
      <c r="B63" s="37"/>
      <c r="C63" s="190"/>
      <c r="D63" s="41"/>
      <c r="E63" s="58"/>
      <c r="F63" s="59"/>
      <c r="G63" s="53"/>
      <c r="H63" s="53"/>
      <c r="I63" s="53"/>
      <c r="J63" s="53"/>
      <c r="K63" s="53"/>
    </row>
    <row r="64" spans="2:11" ht="13.8" x14ac:dyDescent="0.3">
      <c r="B64" s="60" t="s">
        <v>72</v>
      </c>
      <c r="C64" s="191">
        <f>C59*E62</f>
        <v>0</v>
      </c>
      <c r="D64" s="150" t="s">
        <v>334</v>
      </c>
      <c r="E64" s="58"/>
      <c r="F64" s="59"/>
      <c r="G64" s="53"/>
      <c r="H64" s="53"/>
      <c r="I64" s="53"/>
      <c r="J64" s="53"/>
      <c r="K64" s="53"/>
    </row>
    <row r="65" spans="2:11" ht="13.8" x14ac:dyDescent="0.3">
      <c r="B65" s="37"/>
      <c r="C65" s="190"/>
      <c r="D65" s="41"/>
      <c r="E65" s="58"/>
      <c r="F65" s="59"/>
      <c r="G65" s="53"/>
      <c r="H65" s="53"/>
      <c r="I65" s="53"/>
      <c r="J65" s="53"/>
      <c r="K65" s="53"/>
    </row>
    <row r="66" spans="2:11" ht="13.8" x14ac:dyDescent="0.3">
      <c r="B66" s="55" t="s">
        <v>97</v>
      </c>
      <c r="C66" s="189" t="s">
        <v>71</v>
      </c>
      <c r="D66" s="55"/>
      <c r="E66" s="56">
        <v>0</v>
      </c>
      <c r="F66" s="41"/>
      <c r="G66" s="53"/>
      <c r="H66" s="53"/>
      <c r="I66" s="53"/>
      <c r="J66" s="53"/>
      <c r="K66" s="53"/>
    </row>
    <row r="67" spans="2:11" ht="13.8" x14ac:dyDescent="0.3">
      <c r="B67" s="37"/>
      <c r="C67" s="190"/>
      <c r="D67" s="41"/>
      <c r="E67" s="58"/>
      <c r="F67" s="59"/>
      <c r="G67" s="53"/>
      <c r="H67" s="53"/>
    </row>
    <row r="68" spans="2:11" ht="13.8" x14ac:dyDescent="0.3">
      <c r="B68" s="60" t="s">
        <v>94</v>
      </c>
      <c r="C68" s="191">
        <f>IF((C59*E62)&gt;0,(C64*E66),IF((C59*E62)=0,(C59*E66)))</f>
        <v>0</v>
      </c>
      <c r="D68" s="150" t="s">
        <v>334</v>
      </c>
      <c r="E68" s="58"/>
      <c r="F68" s="59"/>
      <c r="G68" s="53"/>
      <c r="H68" s="53"/>
    </row>
    <row r="69" spans="2:11" ht="13.8" x14ac:dyDescent="0.3">
      <c r="B69" s="37"/>
      <c r="C69" s="57"/>
      <c r="D69" s="41"/>
      <c r="E69" s="58"/>
      <c r="F69" s="59"/>
      <c r="G69" s="53"/>
      <c r="H69" s="53"/>
    </row>
    <row r="70" spans="2:11" ht="13.8" thickBot="1" x14ac:dyDescent="0.3">
      <c r="B70" s="41"/>
      <c r="C70" s="41"/>
      <c r="D70" s="41"/>
      <c r="E70" s="41"/>
      <c r="F70" s="41"/>
    </row>
    <row r="71" spans="2:11" ht="13.8" thickBot="1" x14ac:dyDescent="0.3">
      <c r="B71" s="71" t="s">
        <v>74</v>
      </c>
      <c r="C71" s="62"/>
      <c r="D71" s="62"/>
      <c r="E71" s="63"/>
      <c r="F71" s="72" t="s">
        <v>75</v>
      </c>
      <c r="G71" s="2"/>
      <c r="H71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K80"/>
  <sheetViews>
    <sheetView topLeftCell="A49" workbookViewId="0">
      <selection activeCell="E34" sqref="E34"/>
    </sheetView>
  </sheetViews>
  <sheetFormatPr defaultRowHeight="13.2" x14ac:dyDescent="0.25"/>
  <cols>
    <col min="2" max="2" width="26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400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78" t="s">
        <v>397</v>
      </c>
      <c r="C5" s="7"/>
      <c r="D5" s="7"/>
      <c r="E5" s="7"/>
      <c r="F5" s="7"/>
      <c r="G5" s="67"/>
      <c r="H5" s="6"/>
    </row>
    <row r="6" spans="2:8" x14ac:dyDescent="0.25">
      <c r="B6" s="76" t="s">
        <v>221</v>
      </c>
      <c r="C6" s="10"/>
      <c r="D6" s="10"/>
      <c r="E6" s="10"/>
      <c r="F6" s="10"/>
      <c r="G6" s="69"/>
      <c r="H6" s="6"/>
    </row>
    <row r="7" spans="2:8" x14ac:dyDescent="0.25">
      <c r="B7" s="76" t="s">
        <v>222</v>
      </c>
      <c r="C7" s="10"/>
      <c r="D7" s="10"/>
      <c r="E7" s="10"/>
      <c r="F7" s="10"/>
      <c r="G7" s="69"/>
      <c r="H7" s="6"/>
    </row>
    <row r="8" spans="2:8" x14ac:dyDescent="0.25">
      <c r="B8" s="76" t="s">
        <v>223</v>
      </c>
      <c r="C8" s="10"/>
      <c r="D8" s="10"/>
      <c r="E8" s="10"/>
      <c r="F8" s="10"/>
      <c r="G8" s="69"/>
      <c r="H8" s="6"/>
    </row>
    <row r="9" spans="2:8" x14ac:dyDescent="0.25">
      <c r="B9" s="77" t="s">
        <v>224</v>
      </c>
      <c r="C9" s="10"/>
      <c r="D9" s="10"/>
      <c r="E9" s="10"/>
      <c r="F9" s="10"/>
      <c r="G9" s="69"/>
      <c r="H9" s="6"/>
    </row>
    <row r="10" spans="2:8" x14ac:dyDescent="0.25">
      <c r="B10" s="77" t="s">
        <v>396</v>
      </c>
      <c r="C10" s="10"/>
      <c r="D10" s="10"/>
      <c r="E10" s="10"/>
      <c r="F10" s="10"/>
      <c r="G10" s="69"/>
      <c r="H10" s="6"/>
    </row>
    <row r="11" spans="2:8" x14ac:dyDescent="0.25">
      <c r="B11" s="68" t="s">
        <v>225</v>
      </c>
      <c r="C11" s="10"/>
      <c r="D11" s="10"/>
      <c r="E11" s="10"/>
      <c r="F11" s="10"/>
      <c r="G11" s="69"/>
      <c r="H11" s="6"/>
    </row>
    <row r="12" spans="2:8" ht="13.8" thickBot="1" x14ac:dyDescent="0.3">
      <c r="B12" s="13" t="s">
        <v>226</v>
      </c>
      <c r="C12" s="14"/>
      <c r="D12" s="14"/>
      <c r="E12" s="14"/>
      <c r="F12" s="14"/>
      <c r="G12" s="65"/>
      <c r="H12" s="6"/>
    </row>
    <row r="13" spans="2:8" x14ac:dyDescent="0.25">
      <c r="C13" s="6"/>
      <c r="D13" s="6"/>
      <c r="E13" s="6"/>
      <c r="F13" s="6"/>
      <c r="G13" s="6"/>
    </row>
    <row r="14" spans="2:8" x14ac:dyDescent="0.25">
      <c r="B14" s="15" t="s">
        <v>13</v>
      </c>
      <c r="C14" s="16" t="s">
        <v>14</v>
      </c>
      <c r="D14" s="17" t="s">
        <v>15</v>
      </c>
      <c r="E14" s="17" t="s">
        <v>16</v>
      </c>
      <c r="F14" s="17" t="s">
        <v>17</v>
      </c>
      <c r="G14" s="17" t="s">
        <v>18</v>
      </c>
      <c r="H14" s="17" t="s">
        <v>19</v>
      </c>
    </row>
    <row r="15" spans="2:8" x14ac:dyDescent="0.25">
      <c r="B15" s="16" t="s">
        <v>20</v>
      </c>
      <c r="C15" s="18"/>
      <c r="D15" s="18">
        <v>1</v>
      </c>
      <c r="E15" s="18">
        <f>D15+0.75</f>
        <v>1.75</v>
      </c>
      <c r="F15" s="18">
        <f>E15+0.75</f>
        <v>2.5</v>
      </c>
      <c r="G15" s="18">
        <f>F15+0.75</f>
        <v>3.25</v>
      </c>
      <c r="H15" s="18">
        <f>G15+0.75</f>
        <v>4</v>
      </c>
    </row>
    <row r="16" spans="2:8" x14ac:dyDescent="0.25">
      <c r="B16" s="17" t="s">
        <v>21</v>
      </c>
      <c r="C16" s="18">
        <v>1</v>
      </c>
      <c r="D16" s="19">
        <f>(D15*C16)</f>
        <v>1</v>
      </c>
      <c r="E16" s="19">
        <f>(E15*C16)</f>
        <v>1.75</v>
      </c>
      <c r="F16" s="19">
        <f>(F15*C16)</f>
        <v>2.5</v>
      </c>
      <c r="G16" s="19">
        <f>(G15*C16)</f>
        <v>3.25</v>
      </c>
      <c r="H16" s="19">
        <f>(H15*C16)</f>
        <v>4</v>
      </c>
    </row>
    <row r="17" spans="2:11" x14ac:dyDescent="0.25">
      <c r="B17" s="17" t="s">
        <v>22</v>
      </c>
      <c r="C17" s="18">
        <v>2</v>
      </c>
      <c r="D17" s="19">
        <f>(D15*C17)</f>
        <v>2</v>
      </c>
      <c r="E17" s="19">
        <v>3</v>
      </c>
      <c r="F17" s="19">
        <f>(F15*C17)</f>
        <v>5</v>
      </c>
      <c r="G17" s="19">
        <f>(G15*C17)</f>
        <v>6.5</v>
      </c>
      <c r="H17" s="19">
        <f>(H15*C17)</f>
        <v>8</v>
      </c>
    </row>
    <row r="18" spans="2:11" x14ac:dyDescent="0.25">
      <c r="B18" s="17" t="s">
        <v>23</v>
      </c>
      <c r="C18" s="18">
        <v>3</v>
      </c>
      <c r="D18" s="19">
        <f>(D15*C18)</f>
        <v>3</v>
      </c>
      <c r="E18" s="19">
        <f>(E15*C18)</f>
        <v>5.25</v>
      </c>
      <c r="F18" s="19">
        <f>(F15*C18)</f>
        <v>7.5</v>
      </c>
      <c r="G18" s="19">
        <f>(G15*C18)</f>
        <v>9.75</v>
      </c>
      <c r="H18" s="19">
        <f>(H15*C18)</f>
        <v>12</v>
      </c>
    </row>
    <row r="20" spans="2:11" x14ac:dyDescent="0.25">
      <c r="B20" s="20" t="s">
        <v>142</v>
      </c>
      <c r="C20" s="21"/>
    </row>
    <row r="22" spans="2:11" ht="13.8" x14ac:dyDescent="0.3">
      <c r="B22" s="22" t="s">
        <v>29</v>
      </c>
      <c r="C22" s="23" t="s">
        <v>14</v>
      </c>
      <c r="D22" s="24" t="s">
        <v>15</v>
      </c>
      <c r="E22" s="24" t="s">
        <v>16</v>
      </c>
      <c r="F22" s="24" t="s">
        <v>17</v>
      </c>
      <c r="G22" s="24" t="s">
        <v>18</v>
      </c>
      <c r="H22" s="24" t="s">
        <v>19</v>
      </c>
      <c r="I22" s="25"/>
      <c r="J22" s="25"/>
      <c r="K22" s="25"/>
    </row>
    <row r="23" spans="2:11" ht="13.8" x14ac:dyDescent="0.3">
      <c r="B23" s="26" t="s">
        <v>20</v>
      </c>
      <c r="C23" s="27"/>
      <c r="D23" s="27"/>
      <c r="E23" s="27"/>
      <c r="F23" s="27"/>
      <c r="G23" s="27"/>
      <c r="H23" s="27"/>
      <c r="I23" s="25"/>
      <c r="J23" s="25"/>
      <c r="K23" s="25"/>
    </row>
    <row r="24" spans="2:11" ht="13.8" x14ac:dyDescent="0.3">
      <c r="B24" s="28" t="s">
        <v>21</v>
      </c>
      <c r="C24" s="27"/>
      <c r="D24" s="132">
        <v>320.51</v>
      </c>
      <c r="E24" s="132">
        <f>D24*E16</f>
        <v>560.89249999999993</v>
      </c>
      <c r="F24" s="132">
        <f>D24*F16</f>
        <v>801.27499999999998</v>
      </c>
      <c r="G24" s="132">
        <f>D24*G16</f>
        <v>1041.6575</v>
      </c>
      <c r="H24" s="132">
        <f>D24*H16</f>
        <v>1282.04</v>
      </c>
      <c r="I24" s="25"/>
      <c r="J24" s="25"/>
      <c r="K24" s="25"/>
    </row>
    <row r="25" spans="2:11" ht="13.8" x14ac:dyDescent="0.3">
      <c r="B25" s="28" t="s">
        <v>22</v>
      </c>
      <c r="C25" s="27"/>
      <c r="D25" s="132">
        <f>D24*D17</f>
        <v>641.02</v>
      </c>
      <c r="E25" s="132">
        <f>D24*E17</f>
        <v>961.53</v>
      </c>
      <c r="F25" s="132">
        <f>D24*F17</f>
        <v>1602.55</v>
      </c>
      <c r="G25" s="132">
        <f>D24*G17</f>
        <v>2083.3150000000001</v>
      </c>
      <c r="H25" s="132">
        <f>D24*H17</f>
        <v>2564.08</v>
      </c>
      <c r="I25" s="25"/>
      <c r="J25" s="25"/>
      <c r="K25" s="25"/>
    </row>
    <row r="26" spans="2:11" ht="13.8" x14ac:dyDescent="0.3">
      <c r="B26" s="28" t="s">
        <v>23</v>
      </c>
      <c r="C26" s="27"/>
      <c r="D26" s="132">
        <f>D24*D18</f>
        <v>961.53</v>
      </c>
      <c r="E26" s="132">
        <f>D24*E18</f>
        <v>1682.6775</v>
      </c>
      <c r="F26" s="132">
        <f>D24*F18</f>
        <v>2403.8249999999998</v>
      </c>
      <c r="G26" s="132">
        <f>D24*G18</f>
        <v>3124.9724999999999</v>
      </c>
      <c r="H26" s="132">
        <f>D24*H18</f>
        <v>3846.12</v>
      </c>
      <c r="I26" s="25"/>
      <c r="J26" s="25"/>
      <c r="K26" s="25"/>
    </row>
    <row r="27" spans="2:11" ht="14.4" thickBot="1" x14ac:dyDescent="0.35"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2:11" ht="14.4" thickBot="1" x14ac:dyDescent="0.3">
      <c r="B28" s="64" t="s">
        <v>30</v>
      </c>
      <c r="C28" s="29"/>
      <c r="D28" s="30"/>
      <c r="E28" s="29"/>
      <c r="F28" s="143">
        <v>1602.55</v>
      </c>
      <c r="G28" s="152" t="s">
        <v>334</v>
      </c>
      <c r="H28" s="32"/>
      <c r="I28" s="73" t="s">
        <v>31</v>
      </c>
      <c r="J28" s="32"/>
      <c r="K28" s="32"/>
    </row>
    <row r="29" spans="2:11" ht="15.6" x14ac:dyDescent="0.25">
      <c r="B29" s="34"/>
      <c r="C29" s="32"/>
      <c r="D29" s="35"/>
      <c r="E29" s="32"/>
      <c r="F29" s="33"/>
      <c r="G29" s="32"/>
      <c r="H29" s="32"/>
      <c r="I29" s="32"/>
      <c r="J29" s="32"/>
      <c r="K29" s="32"/>
    </row>
    <row r="30" spans="2:11" ht="13.8" x14ac:dyDescent="0.25">
      <c r="B30" s="36" t="s">
        <v>34</v>
      </c>
      <c r="C30" s="32"/>
      <c r="D30" s="35"/>
      <c r="E30" s="32"/>
      <c r="F30" s="33"/>
      <c r="G30" s="32"/>
      <c r="H30" s="32"/>
      <c r="I30" s="32"/>
      <c r="J30" s="32"/>
      <c r="K30" s="32"/>
    </row>
    <row r="31" spans="2:11" ht="15.6" x14ac:dyDescent="0.25">
      <c r="B31" s="34"/>
      <c r="C31" s="32"/>
      <c r="D31" s="35"/>
      <c r="E31" s="32"/>
      <c r="F31" s="40" t="s">
        <v>37</v>
      </c>
      <c r="H31" s="32"/>
      <c r="I31" s="37"/>
      <c r="J31" s="32"/>
      <c r="K31" s="32"/>
    </row>
    <row r="32" spans="2:11" x14ac:dyDescent="0.25">
      <c r="B32" s="38" t="s">
        <v>35</v>
      </c>
      <c r="C32" s="38"/>
      <c r="D32" s="38" t="s">
        <v>36</v>
      </c>
      <c r="E32" s="39">
        <v>0</v>
      </c>
      <c r="F32" s="42" t="s">
        <v>21</v>
      </c>
    </row>
    <row r="33" spans="2:11" x14ac:dyDescent="0.25">
      <c r="B33" s="41" t="s">
        <v>76</v>
      </c>
      <c r="C33" s="41"/>
      <c r="D33" s="41" t="s">
        <v>36</v>
      </c>
      <c r="E33" s="39">
        <v>6</v>
      </c>
      <c r="F33" s="42" t="s">
        <v>17</v>
      </c>
    </row>
    <row r="34" spans="2:11" x14ac:dyDescent="0.25">
      <c r="B34" s="38" t="s">
        <v>40</v>
      </c>
      <c r="C34" s="38"/>
      <c r="D34" s="38" t="s">
        <v>36</v>
      </c>
      <c r="E34" s="39">
        <v>0</v>
      </c>
      <c r="F34" s="42" t="s">
        <v>23</v>
      </c>
    </row>
    <row r="36" spans="2:11" x14ac:dyDescent="0.25">
      <c r="B36" s="38" t="s">
        <v>77</v>
      </c>
      <c r="C36" s="44"/>
      <c r="D36" s="38"/>
      <c r="E36" s="38"/>
      <c r="F36" s="38"/>
      <c r="G36" s="38"/>
      <c r="H36" s="38"/>
      <c r="I36" s="38"/>
      <c r="J36" s="45">
        <v>3</v>
      </c>
      <c r="K36" s="39">
        <v>0</v>
      </c>
    </row>
    <row r="37" spans="2:11" x14ac:dyDescent="0.25">
      <c r="B37" s="41" t="s">
        <v>78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79</v>
      </c>
      <c r="C38" s="44"/>
      <c r="D38" s="38"/>
      <c r="E38" s="38"/>
      <c r="F38" s="38"/>
      <c r="G38" s="38"/>
      <c r="H38" s="38"/>
      <c r="I38" s="38"/>
      <c r="J38" s="45">
        <v>2</v>
      </c>
      <c r="K38" s="39">
        <v>0</v>
      </c>
    </row>
    <row r="39" spans="2:11" x14ac:dyDescent="0.25">
      <c r="B39" s="41" t="s">
        <v>80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81</v>
      </c>
      <c r="C40" s="44"/>
      <c r="D40" s="38"/>
      <c r="E40" s="38"/>
      <c r="F40" s="38"/>
      <c r="G40" s="38"/>
      <c r="H40" s="38"/>
      <c r="I40" s="38"/>
      <c r="J40" s="45">
        <v>3</v>
      </c>
      <c r="K40" s="39">
        <v>0</v>
      </c>
    </row>
    <row r="41" spans="2:11" x14ac:dyDescent="0.25">
      <c r="B41" s="41" t="s">
        <v>82</v>
      </c>
      <c r="C41" s="46"/>
      <c r="D41" s="41"/>
      <c r="E41" s="41"/>
      <c r="F41" s="41"/>
      <c r="G41" s="41"/>
      <c r="H41" s="41"/>
      <c r="I41" s="41"/>
      <c r="J41" s="45">
        <v>2</v>
      </c>
      <c r="K41" s="39">
        <v>0</v>
      </c>
    </row>
    <row r="42" spans="2:11" x14ac:dyDescent="0.25">
      <c r="B42" s="38" t="s">
        <v>50</v>
      </c>
      <c r="C42" s="44"/>
      <c r="D42" s="38"/>
      <c r="E42" s="38"/>
      <c r="F42" s="38"/>
      <c r="G42" s="38"/>
      <c r="H42" s="38"/>
      <c r="I42" s="38"/>
      <c r="J42" s="45">
        <v>3</v>
      </c>
      <c r="K42" s="39">
        <v>0</v>
      </c>
    </row>
    <row r="43" spans="2:11" x14ac:dyDescent="0.25">
      <c r="B43" s="41" t="s">
        <v>83</v>
      </c>
      <c r="C43" s="46"/>
      <c r="D43" s="41"/>
      <c r="E43" s="41"/>
      <c r="F43" s="41"/>
      <c r="G43" s="41"/>
      <c r="H43" s="41"/>
      <c r="I43" s="41"/>
      <c r="J43" s="45">
        <v>3</v>
      </c>
      <c r="K43" s="39">
        <v>0</v>
      </c>
    </row>
    <row r="44" spans="2:11" x14ac:dyDescent="0.25">
      <c r="B44" s="38" t="s">
        <v>52</v>
      </c>
      <c r="C44" s="44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41" t="s">
        <v>84</v>
      </c>
      <c r="C45" s="46"/>
      <c r="D45" s="41"/>
      <c r="E45" s="41"/>
      <c r="F45" s="41"/>
      <c r="G45" s="41"/>
      <c r="H45" s="41"/>
      <c r="I45" s="41"/>
      <c r="J45" s="45">
        <v>3</v>
      </c>
      <c r="K45" s="39">
        <v>3</v>
      </c>
    </row>
    <row r="46" spans="2:11" x14ac:dyDescent="0.25">
      <c r="B46" s="38" t="s">
        <v>85</v>
      </c>
      <c r="C46" s="44"/>
      <c r="D46" s="38"/>
      <c r="E46" s="38"/>
      <c r="F46" s="38"/>
      <c r="G46" s="38"/>
      <c r="H46" s="38"/>
      <c r="I46" s="38"/>
      <c r="J46" s="45">
        <v>2</v>
      </c>
      <c r="K46" s="39">
        <v>0</v>
      </c>
    </row>
    <row r="47" spans="2:11" x14ac:dyDescent="0.25">
      <c r="B47" s="41" t="s">
        <v>86</v>
      </c>
      <c r="C47" s="46"/>
      <c r="D47" s="41"/>
      <c r="E47" s="41"/>
      <c r="F47" s="41"/>
      <c r="G47" s="41"/>
      <c r="H47" s="41"/>
      <c r="I47" s="41"/>
      <c r="J47" s="45">
        <v>2</v>
      </c>
      <c r="K47" s="39">
        <v>0</v>
      </c>
    </row>
    <row r="48" spans="2:11" x14ac:dyDescent="0.25">
      <c r="B48" s="38" t="s">
        <v>87</v>
      </c>
      <c r="C48" s="44"/>
      <c r="D48" s="38"/>
      <c r="E48" s="38"/>
      <c r="F48" s="38"/>
      <c r="G48" s="38"/>
      <c r="H48" s="38"/>
      <c r="I48" s="38"/>
      <c r="J48" s="45">
        <v>2</v>
      </c>
      <c r="K48" s="39">
        <v>0</v>
      </c>
    </row>
    <row r="49" spans="2:11" x14ac:dyDescent="0.25">
      <c r="B49" s="41" t="s">
        <v>335</v>
      </c>
      <c r="C49" s="46"/>
      <c r="D49" s="41"/>
      <c r="E49" s="41"/>
      <c r="F49" s="41"/>
      <c r="G49" s="41"/>
      <c r="H49" s="41"/>
      <c r="I49" s="41"/>
      <c r="J49" s="45">
        <v>3</v>
      </c>
      <c r="K49" s="39">
        <v>0</v>
      </c>
    </row>
    <row r="50" spans="2:11" x14ac:dyDescent="0.25">
      <c r="B50" s="38" t="s">
        <v>337</v>
      </c>
      <c r="C50" s="38"/>
      <c r="D50" s="38"/>
      <c r="E50" s="38"/>
      <c r="F50" s="38"/>
      <c r="G50" s="38"/>
      <c r="H50" s="38"/>
      <c r="I50" s="38"/>
      <c r="J50" s="45">
        <v>2</v>
      </c>
      <c r="K50" s="39">
        <v>0</v>
      </c>
    </row>
    <row r="51" spans="2:11" x14ac:dyDescent="0.25">
      <c r="B51" s="41" t="s">
        <v>88</v>
      </c>
      <c r="C51" s="41"/>
      <c r="D51" s="41"/>
      <c r="E51" s="41"/>
      <c r="F51" s="41"/>
      <c r="G51" s="41"/>
      <c r="H51" s="41"/>
      <c r="I51" s="41"/>
      <c r="J51" s="45">
        <v>3</v>
      </c>
      <c r="K51" s="39">
        <v>0</v>
      </c>
    </row>
    <row r="52" spans="2:11" x14ac:dyDescent="0.25">
      <c r="B52" s="38" t="s">
        <v>336</v>
      </c>
      <c r="C52" s="38"/>
      <c r="D52" s="38"/>
      <c r="E52" s="38"/>
      <c r="F52" s="38"/>
      <c r="G52" s="38"/>
      <c r="H52" s="38"/>
      <c r="I52" s="38"/>
      <c r="J52" s="45">
        <v>2</v>
      </c>
      <c r="K52" s="39">
        <v>0</v>
      </c>
    </row>
    <row r="53" spans="2:11" x14ac:dyDescent="0.25">
      <c r="B53" s="41" t="s">
        <v>54</v>
      </c>
      <c r="C53" s="41"/>
      <c r="D53" s="41"/>
      <c r="E53" s="41"/>
      <c r="F53" s="41"/>
      <c r="G53" s="41"/>
      <c r="H53" s="41"/>
      <c r="I53" s="41"/>
      <c r="J53" s="45">
        <v>3</v>
      </c>
      <c r="K53" s="39">
        <v>0</v>
      </c>
    </row>
    <row r="54" spans="2:11" x14ac:dyDescent="0.25">
      <c r="B54" s="38" t="s">
        <v>56</v>
      </c>
      <c r="C54" s="38"/>
      <c r="D54" s="38"/>
      <c r="E54" s="38"/>
      <c r="F54" s="38"/>
      <c r="G54" s="38"/>
      <c r="H54" s="38"/>
      <c r="I54" s="38"/>
      <c r="J54" s="45">
        <v>2</v>
      </c>
      <c r="K54" s="39">
        <v>0</v>
      </c>
    </row>
    <row r="56" spans="2:11" ht="14.4" x14ac:dyDescent="0.3">
      <c r="B56" s="43" t="s">
        <v>59</v>
      </c>
    </row>
    <row r="58" spans="2:11" ht="14.4" x14ac:dyDescent="0.35">
      <c r="B58" s="38" t="s">
        <v>89</v>
      </c>
      <c r="C58" s="47"/>
      <c r="D58" s="47"/>
      <c r="E58" s="47"/>
      <c r="F58" s="47"/>
      <c r="G58" s="47"/>
      <c r="H58" s="47"/>
      <c r="I58" s="47"/>
      <c r="J58" s="131">
        <v>0.5</v>
      </c>
      <c r="K58" s="49">
        <v>0</v>
      </c>
    </row>
    <row r="59" spans="2:11" ht="14.4" x14ac:dyDescent="0.35">
      <c r="B59" s="41" t="s">
        <v>61</v>
      </c>
      <c r="J59" s="131">
        <v>0.5</v>
      </c>
      <c r="K59" s="49">
        <v>0</v>
      </c>
    </row>
    <row r="60" spans="2:11" ht="14.4" x14ac:dyDescent="0.35">
      <c r="B60" s="38" t="s">
        <v>90</v>
      </c>
      <c r="C60" s="47"/>
      <c r="D60" s="47"/>
      <c r="E60" s="47"/>
      <c r="F60" s="47"/>
      <c r="G60" s="47"/>
      <c r="H60" s="47"/>
      <c r="I60" s="47"/>
      <c r="J60" s="131">
        <v>0.5</v>
      </c>
      <c r="K60" s="49">
        <v>0</v>
      </c>
    </row>
    <row r="61" spans="2:11" ht="14.4" x14ac:dyDescent="0.35">
      <c r="B61" s="41" t="s">
        <v>63</v>
      </c>
      <c r="J61" s="131">
        <v>0.25</v>
      </c>
      <c r="K61" s="49">
        <v>0</v>
      </c>
    </row>
    <row r="62" spans="2:11" ht="14.4" x14ac:dyDescent="0.35">
      <c r="K62" s="50"/>
    </row>
    <row r="63" spans="2:11" ht="14.4" x14ac:dyDescent="0.35">
      <c r="B63" s="54" t="s">
        <v>91</v>
      </c>
      <c r="C63" s="183">
        <f>(250000+F28)+(F28*(((E32+E33+E34)+(K36+K37+K38+K39+K40+K41+K42+K43+K44+K45+K46+K47+K48+K49+K50+K51+K52+K53+K54))-(K58+K59+K60+K61)))</f>
        <v>266025.5</v>
      </c>
      <c r="D63" s="149" t="s">
        <v>334</v>
      </c>
      <c r="E63" s="54"/>
      <c r="F63" s="53"/>
      <c r="G63" s="53"/>
      <c r="H63" s="53"/>
      <c r="K63" s="50"/>
    </row>
    <row r="64" spans="2:11" ht="14.4" x14ac:dyDescent="0.35">
      <c r="B64" s="54" t="s">
        <v>92</v>
      </c>
      <c r="C64" s="183">
        <v>25</v>
      </c>
      <c r="D64" s="149" t="s">
        <v>334</v>
      </c>
      <c r="E64" s="54"/>
      <c r="F64" s="53"/>
      <c r="G64" s="53"/>
      <c r="H64" s="53"/>
      <c r="K64" s="50"/>
    </row>
    <row r="65" spans="2:11" ht="14.4" x14ac:dyDescent="0.35">
      <c r="C65" s="184"/>
      <c r="D65" s="53"/>
      <c r="E65" s="54"/>
      <c r="F65" s="53"/>
      <c r="G65" s="53"/>
      <c r="H65" s="53"/>
      <c r="K65" s="50"/>
    </row>
    <row r="66" spans="2:11" ht="13.8" x14ac:dyDescent="0.3">
      <c r="B66" s="51" t="s">
        <v>69</v>
      </c>
      <c r="C66" s="178">
        <f>IF(C63&lt;C64,C64,C63)</f>
        <v>266025.5</v>
      </c>
      <c r="D66" s="162" t="s">
        <v>334</v>
      </c>
      <c r="E66" s="54"/>
      <c r="F66" s="53"/>
      <c r="G66" s="53"/>
      <c r="H66" s="53"/>
      <c r="I66" s="53"/>
      <c r="J66" s="53"/>
      <c r="K66" s="53"/>
    </row>
    <row r="67" spans="2:11" ht="13.8" x14ac:dyDescent="0.3">
      <c r="B67" s="53"/>
      <c r="C67" s="179"/>
      <c r="D67" s="53"/>
      <c r="E67" s="53"/>
      <c r="F67" s="53"/>
      <c r="G67" s="53"/>
      <c r="H67" s="53"/>
      <c r="I67" s="53"/>
      <c r="J67" s="53"/>
      <c r="K67" s="53"/>
    </row>
    <row r="68" spans="2:11" ht="26.4" x14ac:dyDescent="0.3">
      <c r="B68" s="121" t="s">
        <v>506</v>
      </c>
      <c r="C68" s="196">
        <v>0</v>
      </c>
      <c r="D68" s="53"/>
      <c r="E68" s="54"/>
      <c r="F68" s="53"/>
      <c r="G68" s="53"/>
      <c r="H68" s="53"/>
      <c r="I68" s="53"/>
      <c r="J68" s="53"/>
      <c r="K68" s="53"/>
    </row>
    <row r="69" spans="2:11" ht="13.8" x14ac:dyDescent="0.3">
      <c r="B69" s="54"/>
      <c r="C69" s="183"/>
      <c r="D69" s="53"/>
      <c r="E69" s="53"/>
      <c r="F69" s="53"/>
      <c r="G69" s="53"/>
      <c r="H69" s="53"/>
      <c r="I69" s="53"/>
      <c r="J69" s="53"/>
      <c r="K69" s="53"/>
    </row>
    <row r="70" spans="2:11" ht="13.8" x14ac:dyDescent="0.3">
      <c r="B70" s="60" t="s">
        <v>72</v>
      </c>
      <c r="C70" s="182">
        <f>C66+C68*(0.1*C66)</f>
        <v>266025.5</v>
      </c>
      <c r="D70" s="162" t="s">
        <v>334</v>
      </c>
      <c r="I70" s="53"/>
      <c r="J70" s="53"/>
      <c r="K70" s="53"/>
    </row>
    <row r="71" spans="2:11" ht="13.8" x14ac:dyDescent="0.3">
      <c r="B71" s="53"/>
      <c r="C71" s="179"/>
      <c r="D71" s="53"/>
      <c r="E71" s="53"/>
      <c r="F71" s="53"/>
      <c r="G71" s="53"/>
      <c r="H71" s="53"/>
      <c r="I71" s="53"/>
      <c r="J71" s="53"/>
      <c r="K71" s="53"/>
    </row>
    <row r="72" spans="2:11" ht="13.8" x14ac:dyDescent="0.3">
      <c r="B72" s="55" t="s">
        <v>70</v>
      </c>
      <c r="C72" s="180" t="s">
        <v>71</v>
      </c>
      <c r="D72" s="55"/>
      <c r="E72" s="56">
        <v>0</v>
      </c>
      <c r="F72" s="41"/>
      <c r="G72" s="53"/>
      <c r="H72" s="53"/>
      <c r="I72" s="53"/>
      <c r="J72" s="53"/>
    </row>
    <row r="73" spans="2:11" ht="13.8" x14ac:dyDescent="0.3">
      <c r="B73" s="37"/>
      <c r="C73" s="181"/>
      <c r="D73" s="41"/>
      <c r="E73" s="58"/>
      <c r="F73" s="59"/>
      <c r="G73" s="53"/>
      <c r="H73" s="53"/>
      <c r="I73" s="53"/>
      <c r="J73" s="53"/>
    </row>
    <row r="74" spans="2:11" ht="13.8" x14ac:dyDescent="0.3">
      <c r="B74" s="60" t="s">
        <v>72</v>
      </c>
      <c r="C74" s="182">
        <f>C70*E72</f>
        <v>0</v>
      </c>
      <c r="D74" s="162" t="s">
        <v>334</v>
      </c>
      <c r="E74" s="58"/>
      <c r="F74" s="59"/>
      <c r="G74" s="53"/>
      <c r="H74" s="53"/>
      <c r="I74" s="53"/>
      <c r="J74" s="53"/>
    </row>
    <row r="75" spans="2:11" ht="13.8" x14ac:dyDescent="0.3">
      <c r="B75" s="37"/>
      <c r="C75" s="181"/>
      <c r="D75" s="41"/>
      <c r="E75" s="58"/>
      <c r="F75" s="59"/>
      <c r="G75" s="53"/>
      <c r="H75" s="53"/>
      <c r="I75" s="53"/>
      <c r="J75" s="53"/>
    </row>
    <row r="76" spans="2:11" ht="13.8" x14ac:dyDescent="0.3">
      <c r="B76" s="55" t="s">
        <v>97</v>
      </c>
      <c r="C76" s="180" t="s">
        <v>71</v>
      </c>
      <c r="D76" s="55"/>
      <c r="E76" s="56">
        <v>0</v>
      </c>
      <c r="F76" s="41"/>
      <c r="G76" s="53"/>
      <c r="H76" s="53"/>
      <c r="I76" s="53"/>
      <c r="J76" s="53"/>
    </row>
    <row r="77" spans="2:11" ht="13.8" x14ac:dyDescent="0.3">
      <c r="B77" s="37"/>
      <c r="C77" s="181"/>
      <c r="D77" s="41"/>
      <c r="E77" s="58"/>
      <c r="F77" s="59"/>
      <c r="G77" s="53"/>
      <c r="H77" s="53"/>
    </row>
    <row r="78" spans="2:11" ht="13.8" x14ac:dyDescent="0.3">
      <c r="B78" s="60" t="s">
        <v>94</v>
      </c>
      <c r="C78" s="182">
        <f>IF((C70*E72)&gt;0,(C74*E76),IF((C70*E72)=0,(C70*E76)))</f>
        <v>0</v>
      </c>
      <c r="D78" s="162" t="s">
        <v>334</v>
      </c>
      <c r="E78" s="58"/>
      <c r="F78" s="59"/>
      <c r="G78" s="53"/>
      <c r="H78" s="53"/>
    </row>
    <row r="79" spans="2:11" ht="13.8" thickBot="1" x14ac:dyDescent="0.3">
      <c r="B79" s="41"/>
      <c r="C79" s="41"/>
      <c r="D79" s="41"/>
      <c r="E79" s="41"/>
      <c r="F79" s="41"/>
    </row>
    <row r="80" spans="2:11" ht="13.8" thickBot="1" x14ac:dyDescent="0.3">
      <c r="B80" s="71" t="s">
        <v>74</v>
      </c>
      <c r="C80" s="62"/>
      <c r="D80" s="62"/>
      <c r="E80" s="63"/>
      <c r="F80" s="72" t="s">
        <v>75</v>
      </c>
      <c r="G80" s="2"/>
      <c r="H80" s="3"/>
    </row>
  </sheetData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17"/>
  <dimension ref="B1:K76"/>
  <sheetViews>
    <sheetView topLeftCell="A52" workbookViewId="0">
      <selection activeCell="C59" sqref="C59:C70"/>
    </sheetView>
  </sheetViews>
  <sheetFormatPr defaultRowHeight="13.2" x14ac:dyDescent="0.25"/>
  <cols>
    <col min="1" max="1" width="1.5546875" customWidth="1"/>
    <col min="2" max="2" width="25.5546875" customWidth="1"/>
    <col min="3" max="3" width="16" customWidth="1"/>
    <col min="5" max="5" width="9.33203125" customWidth="1"/>
    <col min="6" max="6" width="13.5546875" customWidth="1"/>
    <col min="7" max="7" width="10.6640625" customWidth="1"/>
    <col min="8" max="8" width="10.33203125" customWidth="1"/>
    <col min="9" max="9" width="11.5546875" customWidth="1"/>
  </cols>
  <sheetData>
    <row r="1" spans="2:8" x14ac:dyDescent="0.25">
      <c r="B1" s="220"/>
      <c r="C1" s="220"/>
      <c r="D1" s="220"/>
      <c r="E1" s="220"/>
      <c r="F1" s="220"/>
      <c r="G1" s="220"/>
    </row>
    <row r="2" spans="2:8" ht="13.8" thickBot="1" x14ac:dyDescent="0.3"/>
    <row r="3" spans="2:8" ht="13.8" thickBot="1" x14ac:dyDescent="0.3">
      <c r="B3" s="1" t="s">
        <v>236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80" t="s">
        <v>402</v>
      </c>
      <c r="C5" s="7"/>
      <c r="D5" s="7"/>
      <c r="E5" s="7"/>
      <c r="F5" s="7"/>
      <c r="G5" s="67"/>
      <c r="H5" s="6"/>
    </row>
    <row r="6" spans="2:8" x14ac:dyDescent="0.25">
      <c r="B6" s="76" t="s">
        <v>227</v>
      </c>
      <c r="C6" s="10"/>
      <c r="D6" s="10"/>
      <c r="E6" s="10"/>
      <c r="F6" s="10"/>
      <c r="G6" s="69"/>
      <c r="H6" s="6"/>
    </row>
    <row r="7" spans="2:8" x14ac:dyDescent="0.25">
      <c r="B7" s="76" t="s">
        <v>401</v>
      </c>
      <c r="C7" s="10"/>
      <c r="D7" s="10"/>
      <c r="E7" s="10"/>
      <c r="F7" s="10"/>
      <c r="G7" s="69"/>
      <c r="H7" s="6"/>
    </row>
    <row r="8" spans="2:8" ht="13.8" thickBot="1" x14ac:dyDescent="0.3">
      <c r="B8" s="79"/>
      <c r="C8" s="14"/>
      <c r="D8" s="14"/>
      <c r="E8" s="14"/>
      <c r="F8" s="14"/>
      <c r="G8" s="65"/>
      <c r="H8" s="6"/>
    </row>
    <row r="9" spans="2:8" x14ac:dyDescent="0.25">
      <c r="B9" s="75"/>
      <c r="C9" s="6"/>
      <c r="D9" s="6"/>
      <c r="E9" s="6"/>
      <c r="F9" s="6"/>
      <c r="G9" s="6"/>
      <c r="H9" s="6"/>
    </row>
    <row r="10" spans="2:8" x14ac:dyDescent="0.25">
      <c r="B10" s="15" t="s">
        <v>13</v>
      </c>
      <c r="C10" s="16" t="s">
        <v>14</v>
      </c>
      <c r="D10" s="17" t="s">
        <v>15</v>
      </c>
      <c r="E10" s="17" t="s">
        <v>16</v>
      </c>
      <c r="F10" s="17" t="s">
        <v>17</v>
      </c>
      <c r="G10" s="17" t="s">
        <v>18</v>
      </c>
      <c r="H10" s="17" t="s">
        <v>19</v>
      </c>
    </row>
    <row r="11" spans="2:8" x14ac:dyDescent="0.25">
      <c r="B11" s="16" t="s">
        <v>20</v>
      </c>
      <c r="C11" s="18"/>
      <c r="D11" s="18">
        <v>1</v>
      </c>
      <c r="E11" s="18">
        <f>D11+0.75</f>
        <v>1.75</v>
      </c>
      <c r="F11" s="18">
        <f>E11+0.75</f>
        <v>2.5</v>
      </c>
      <c r="G11" s="18">
        <f>F11+0.75</f>
        <v>3.25</v>
      </c>
      <c r="H11" s="18">
        <f>G11+0.75</f>
        <v>4</v>
      </c>
    </row>
    <row r="12" spans="2:8" x14ac:dyDescent="0.25">
      <c r="B12" s="17" t="s">
        <v>21</v>
      </c>
      <c r="C12" s="18">
        <v>1</v>
      </c>
      <c r="D12" s="19">
        <f>(D11*C12)</f>
        <v>1</v>
      </c>
      <c r="E12" s="19">
        <f>(E11*C12)</f>
        <v>1.75</v>
      </c>
      <c r="F12" s="19">
        <f>(F11*C12)</f>
        <v>2.5</v>
      </c>
      <c r="G12" s="19">
        <f>(G11*C12)</f>
        <v>3.25</v>
      </c>
      <c r="H12" s="19">
        <f>(H11*C12)</f>
        <v>4</v>
      </c>
    </row>
    <row r="13" spans="2:8" x14ac:dyDescent="0.25">
      <c r="B13" s="17" t="s">
        <v>22</v>
      </c>
      <c r="C13" s="18">
        <v>2</v>
      </c>
      <c r="D13" s="19">
        <f>(D11*C13)</f>
        <v>2</v>
      </c>
      <c r="E13" s="19">
        <v>3</v>
      </c>
      <c r="F13" s="19">
        <f>(F11*C13)</f>
        <v>5</v>
      </c>
      <c r="G13" s="19">
        <f>(G11*C13)</f>
        <v>6.5</v>
      </c>
      <c r="H13" s="19">
        <f>(H11*C13)</f>
        <v>8</v>
      </c>
    </row>
    <row r="14" spans="2:8" x14ac:dyDescent="0.25">
      <c r="B14" s="17" t="s">
        <v>23</v>
      </c>
      <c r="C14" s="18">
        <v>3</v>
      </c>
      <c r="D14" s="19">
        <f>(D11*C14)</f>
        <v>3</v>
      </c>
      <c r="E14" s="19">
        <f>(E11*C14)</f>
        <v>5.25</v>
      </c>
      <c r="F14" s="19">
        <f>(F11*C14)</f>
        <v>7.5</v>
      </c>
      <c r="G14" s="19">
        <f>(G11*C14)</f>
        <v>9.75</v>
      </c>
      <c r="H14" s="19">
        <f>(H11*C14)</f>
        <v>12</v>
      </c>
    </row>
    <row r="16" spans="2:8" x14ac:dyDescent="0.25">
      <c r="B16" s="20" t="s">
        <v>142</v>
      </c>
      <c r="C16" s="21"/>
    </row>
    <row r="17" spans="2:11" x14ac:dyDescent="0.25">
      <c r="B17" s="6"/>
      <c r="C17" s="6"/>
      <c r="D17" s="6"/>
      <c r="E17" s="6"/>
      <c r="F17" s="6"/>
      <c r="G17" s="6"/>
      <c r="H17" s="6"/>
      <c r="I17" s="6"/>
    </row>
    <row r="18" spans="2:11" ht="13.8" x14ac:dyDescent="0.3">
      <c r="B18" s="106" t="s">
        <v>29</v>
      </c>
      <c r="C18" s="107" t="s">
        <v>14</v>
      </c>
      <c r="D18" s="108" t="s">
        <v>15</v>
      </c>
      <c r="E18" s="108" t="s">
        <v>16</v>
      </c>
      <c r="F18" s="108" t="s">
        <v>17</v>
      </c>
      <c r="G18" s="108" t="s">
        <v>18</v>
      </c>
      <c r="H18" s="108" t="s">
        <v>19</v>
      </c>
      <c r="I18" s="109"/>
      <c r="J18" s="25"/>
      <c r="K18" s="25"/>
    </row>
    <row r="19" spans="2:11" ht="13.8" x14ac:dyDescent="0.3">
      <c r="B19" s="110" t="s">
        <v>20</v>
      </c>
      <c r="C19" s="111"/>
      <c r="D19" s="111"/>
      <c r="E19" s="111"/>
      <c r="F19" s="111"/>
      <c r="G19" s="111"/>
      <c r="H19" s="111"/>
      <c r="I19" s="109"/>
      <c r="J19" s="25"/>
      <c r="K19" s="25"/>
    </row>
    <row r="20" spans="2:11" ht="13.8" x14ac:dyDescent="0.3">
      <c r="B20" s="112" t="s">
        <v>21</v>
      </c>
      <c r="C20" s="111"/>
      <c r="D20" s="133">
        <v>63.78</v>
      </c>
      <c r="E20" s="133">
        <f>D20*E12</f>
        <v>111.61500000000001</v>
      </c>
      <c r="F20" s="133">
        <f>D20*F12</f>
        <v>159.44999999999999</v>
      </c>
      <c r="G20" s="133">
        <f>D20*G12</f>
        <v>207.285</v>
      </c>
      <c r="H20" s="133">
        <f>D20*H12</f>
        <v>255.12</v>
      </c>
      <c r="I20" s="109"/>
      <c r="J20" s="25"/>
      <c r="K20" s="25"/>
    </row>
    <row r="21" spans="2:11" ht="13.8" x14ac:dyDescent="0.3">
      <c r="B21" s="112" t="s">
        <v>22</v>
      </c>
      <c r="C21" s="111"/>
      <c r="D21" s="133">
        <f>D20*D13</f>
        <v>127.56</v>
      </c>
      <c r="E21" s="133">
        <f>D20*E13</f>
        <v>191.34</v>
      </c>
      <c r="F21" s="133">
        <f>D20*F13</f>
        <v>318.89999999999998</v>
      </c>
      <c r="G21" s="133">
        <f>D20*G13</f>
        <v>414.57</v>
      </c>
      <c r="H21" s="133">
        <f>D20*H13</f>
        <v>510.24</v>
      </c>
      <c r="I21" s="109"/>
      <c r="J21" s="25"/>
      <c r="K21" s="25"/>
    </row>
    <row r="22" spans="2:11" ht="13.8" x14ac:dyDescent="0.3">
      <c r="B22" s="112" t="s">
        <v>23</v>
      </c>
      <c r="C22" s="111"/>
      <c r="D22" s="133">
        <f>D20*D14</f>
        <v>191.34</v>
      </c>
      <c r="E22" s="133">
        <f>D20*E14</f>
        <v>334.84500000000003</v>
      </c>
      <c r="F22" s="133">
        <f>D20*F14</f>
        <v>478.35</v>
      </c>
      <c r="G22" s="133">
        <f>D20*G14</f>
        <v>621.85500000000002</v>
      </c>
      <c r="H22" s="133">
        <f>D20*H14</f>
        <v>765.36</v>
      </c>
      <c r="I22" s="109"/>
      <c r="J22" s="25"/>
      <c r="K22" s="25"/>
    </row>
    <row r="23" spans="2:11" ht="14.4" thickBot="1" x14ac:dyDescent="0.35">
      <c r="B23" s="109"/>
      <c r="C23" s="109"/>
      <c r="D23" s="109"/>
      <c r="E23" s="109"/>
      <c r="F23" s="109"/>
      <c r="G23" s="109"/>
      <c r="H23" s="109"/>
      <c r="I23" s="109"/>
      <c r="J23" s="25"/>
      <c r="K23" s="25"/>
    </row>
    <row r="24" spans="2:11" ht="16.2" thickBot="1" x14ac:dyDescent="0.3">
      <c r="B24" s="64" t="s">
        <v>30</v>
      </c>
      <c r="C24" s="29"/>
      <c r="D24" s="30"/>
      <c r="E24" s="29"/>
      <c r="F24" s="174">
        <v>334.85</v>
      </c>
      <c r="G24" s="152" t="s">
        <v>334</v>
      </c>
      <c r="H24" s="32"/>
      <c r="I24" s="73" t="s">
        <v>31</v>
      </c>
      <c r="J24" s="32"/>
      <c r="K24" s="32"/>
    </row>
    <row r="25" spans="2:11" ht="13.8" x14ac:dyDescent="0.25">
      <c r="B25" s="36"/>
      <c r="C25" s="32"/>
      <c r="D25" s="35"/>
      <c r="E25" s="32"/>
      <c r="F25" s="33"/>
      <c r="G25" s="32"/>
      <c r="H25" s="32"/>
      <c r="I25" s="32"/>
      <c r="J25" s="32"/>
      <c r="K25" s="32"/>
    </row>
    <row r="26" spans="2:11" ht="13.8" x14ac:dyDescent="0.25">
      <c r="B26" s="36" t="s">
        <v>34</v>
      </c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5.6" x14ac:dyDescent="0.25">
      <c r="B27" s="34"/>
      <c r="C27" s="32"/>
      <c r="D27" s="35"/>
      <c r="E27" s="32"/>
      <c r="F27" s="40" t="s">
        <v>37</v>
      </c>
      <c r="G27" s="32"/>
      <c r="H27" s="32"/>
      <c r="I27" s="37"/>
      <c r="J27" s="32"/>
      <c r="K27" s="32"/>
    </row>
    <row r="28" spans="2:11" x14ac:dyDescent="0.25">
      <c r="B28" s="38" t="s">
        <v>35</v>
      </c>
      <c r="C28" s="38"/>
      <c r="D28" s="38" t="s">
        <v>36</v>
      </c>
      <c r="E28" s="39">
        <v>0</v>
      </c>
      <c r="F28" s="42" t="s">
        <v>21</v>
      </c>
    </row>
    <row r="29" spans="2:11" x14ac:dyDescent="0.25">
      <c r="B29" s="41" t="s">
        <v>76</v>
      </c>
      <c r="C29" s="41"/>
      <c r="D29" s="41" t="s">
        <v>36</v>
      </c>
      <c r="E29" s="39">
        <v>0</v>
      </c>
      <c r="F29" s="42" t="s">
        <v>17</v>
      </c>
    </row>
    <row r="30" spans="2:11" x14ac:dyDescent="0.25">
      <c r="B30" s="38" t="s">
        <v>40</v>
      </c>
      <c r="C30" s="38"/>
      <c r="D30" s="38" t="s">
        <v>36</v>
      </c>
      <c r="E30" s="39">
        <v>0</v>
      </c>
      <c r="F30" s="42" t="s">
        <v>23</v>
      </c>
    </row>
    <row r="32" spans="2:11" x14ac:dyDescent="0.25">
      <c r="B32" s="38" t="s">
        <v>77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78</v>
      </c>
      <c r="C33" s="46"/>
      <c r="D33" s="41"/>
      <c r="E33" s="41"/>
      <c r="F33" s="41"/>
      <c r="G33" s="41"/>
      <c r="H33" s="41"/>
      <c r="I33" s="41"/>
      <c r="J33" s="45">
        <v>2</v>
      </c>
      <c r="K33" s="39">
        <v>0</v>
      </c>
    </row>
    <row r="34" spans="2:11" x14ac:dyDescent="0.25">
      <c r="B34" s="38" t="s">
        <v>79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80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81</v>
      </c>
      <c r="C36" s="44"/>
      <c r="D36" s="38"/>
      <c r="E36" s="38"/>
      <c r="F36" s="38"/>
      <c r="G36" s="38"/>
      <c r="H36" s="38"/>
      <c r="I36" s="38"/>
      <c r="J36" s="45">
        <v>3</v>
      </c>
      <c r="K36" s="39">
        <v>0</v>
      </c>
    </row>
    <row r="37" spans="2:11" x14ac:dyDescent="0.25">
      <c r="B37" s="41" t="s">
        <v>82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50</v>
      </c>
      <c r="C38" s="44"/>
      <c r="D38" s="38"/>
      <c r="E38" s="38"/>
      <c r="F38" s="38"/>
      <c r="G38" s="38"/>
      <c r="H38" s="38"/>
      <c r="I38" s="38"/>
      <c r="J38" s="45">
        <v>3</v>
      </c>
      <c r="K38" s="39">
        <v>0</v>
      </c>
    </row>
    <row r="39" spans="2:11" x14ac:dyDescent="0.25">
      <c r="B39" s="41" t="s">
        <v>83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52</v>
      </c>
      <c r="C40" s="44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84</v>
      </c>
      <c r="C41" s="46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85</v>
      </c>
      <c r="C42" s="44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86</v>
      </c>
      <c r="C43" s="46"/>
      <c r="D43" s="41"/>
      <c r="E43" s="41"/>
      <c r="F43" s="41"/>
      <c r="G43" s="41"/>
      <c r="H43" s="41"/>
      <c r="I43" s="41"/>
      <c r="J43" s="45">
        <v>2</v>
      </c>
      <c r="K43" s="39">
        <v>0</v>
      </c>
    </row>
    <row r="44" spans="2:11" x14ac:dyDescent="0.25">
      <c r="B44" s="38" t="s">
        <v>87</v>
      </c>
      <c r="C44" s="44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41" t="s">
        <v>335</v>
      </c>
      <c r="C45" s="46"/>
      <c r="D45" s="41"/>
      <c r="E45" s="41"/>
      <c r="F45" s="41"/>
      <c r="G45" s="41"/>
      <c r="H45" s="41"/>
      <c r="I45" s="41"/>
      <c r="J45" s="45">
        <v>3</v>
      </c>
      <c r="K45" s="39">
        <v>0</v>
      </c>
    </row>
    <row r="46" spans="2:11" x14ac:dyDescent="0.25">
      <c r="B46" s="38" t="s">
        <v>337</v>
      </c>
      <c r="C46" s="38"/>
      <c r="D46" s="38"/>
      <c r="E46" s="38"/>
      <c r="F46" s="38"/>
      <c r="G46" s="38"/>
      <c r="H46" s="38"/>
      <c r="I46" s="38"/>
      <c r="J46" s="45">
        <v>2</v>
      </c>
      <c r="K46" s="39">
        <v>0</v>
      </c>
    </row>
    <row r="47" spans="2:11" x14ac:dyDescent="0.25">
      <c r="B47" s="41" t="s">
        <v>88</v>
      </c>
      <c r="C47" s="41"/>
      <c r="D47" s="41"/>
      <c r="E47" s="41"/>
      <c r="F47" s="41"/>
      <c r="G47" s="41"/>
      <c r="H47" s="41"/>
      <c r="I47" s="41"/>
      <c r="J47" s="45">
        <v>3</v>
      </c>
      <c r="K47" s="39">
        <v>0</v>
      </c>
    </row>
    <row r="48" spans="2:11" x14ac:dyDescent="0.25">
      <c r="B48" s="38" t="s">
        <v>336</v>
      </c>
      <c r="C48" s="38"/>
      <c r="D48" s="38"/>
      <c r="E48" s="38"/>
      <c r="F48" s="38"/>
      <c r="G48" s="38"/>
      <c r="H48" s="38"/>
      <c r="I48" s="38"/>
      <c r="J48" s="45">
        <v>2</v>
      </c>
      <c r="K48" s="39">
        <v>0</v>
      </c>
    </row>
    <row r="49" spans="2:11" x14ac:dyDescent="0.25">
      <c r="B49" s="41" t="s">
        <v>54</v>
      </c>
      <c r="C49" s="41"/>
      <c r="D49" s="41"/>
      <c r="E49" s="41"/>
      <c r="F49" s="41"/>
      <c r="G49" s="41"/>
      <c r="H49" s="41"/>
      <c r="I49" s="41"/>
      <c r="J49" s="45">
        <v>3</v>
      </c>
      <c r="K49" s="39">
        <v>0</v>
      </c>
    </row>
    <row r="50" spans="2:11" x14ac:dyDescent="0.25">
      <c r="B50" s="38" t="s">
        <v>56</v>
      </c>
      <c r="C50" s="38"/>
      <c r="D50" s="38"/>
      <c r="E50" s="38"/>
      <c r="F50" s="38"/>
      <c r="G50" s="38"/>
      <c r="H50" s="38"/>
      <c r="I50" s="38"/>
      <c r="J50" s="45">
        <v>2</v>
      </c>
      <c r="K50" s="39">
        <v>0</v>
      </c>
    </row>
    <row r="52" spans="2:11" ht="14.4" x14ac:dyDescent="0.3">
      <c r="B52" s="43" t="s">
        <v>59</v>
      </c>
    </row>
    <row r="54" spans="2:11" ht="14.4" x14ac:dyDescent="0.35">
      <c r="B54" s="38" t="s">
        <v>89</v>
      </c>
      <c r="C54" s="47"/>
      <c r="D54" s="47"/>
      <c r="E54" s="47"/>
      <c r="F54" s="47"/>
      <c r="G54" s="47"/>
      <c r="H54" s="47"/>
      <c r="I54" s="47"/>
      <c r="J54" s="131">
        <v>0.5</v>
      </c>
      <c r="K54" s="49">
        <v>0</v>
      </c>
    </row>
    <row r="55" spans="2:11" ht="14.4" x14ac:dyDescent="0.35">
      <c r="B55" s="41" t="s">
        <v>61</v>
      </c>
      <c r="J55" s="131">
        <v>0.5</v>
      </c>
      <c r="K55" s="49">
        <v>0</v>
      </c>
    </row>
    <row r="56" spans="2:11" ht="14.4" x14ac:dyDescent="0.35">
      <c r="B56" s="38" t="s">
        <v>90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63</v>
      </c>
      <c r="J57" s="131">
        <v>0.25</v>
      </c>
      <c r="K57" s="49">
        <v>0</v>
      </c>
    </row>
    <row r="58" spans="2:11" ht="14.4" x14ac:dyDescent="0.35">
      <c r="K58" s="50"/>
    </row>
    <row r="59" spans="2:11" ht="14.4" x14ac:dyDescent="0.35">
      <c r="B59" s="54" t="s">
        <v>91</v>
      </c>
      <c r="C59" s="183">
        <f>(250+F24)+(F24*(((E28+E29+E30)+(K32+K33+K34+K35+K36+K37+K38+K39+K40+K41+K42+K43+K44+K45+K46+K47+K48+K49+K50))-(K54+K55+K56+K57)))</f>
        <v>584.85</v>
      </c>
      <c r="D59" s="149" t="s">
        <v>334</v>
      </c>
      <c r="E59" s="54"/>
      <c r="F59" s="53"/>
      <c r="G59" s="53"/>
      <c r="H59" s="53"/>
      <c r="K59" s="50"/>
    </row>
    <row r="60" spans="2:11" ht="14.4" x14ac:dyDescent="0.35">
      <c r="B60" s="54" t="s">
        <v>92</v>
      </c>
      <c r="C60" s="183">
        <v>250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C61" s="184"/>
      <c r="D61" s="53"/>
      <c r="E61" s="54"/>
      <c r="F61" s="53"/>
      <c r="G61" s="53"/>
      <c r="H61" s="53"/>
      <c r="K61" s="50"/>
    </row>
    <row r="62" spans="2:11" ht="13.8" x14ac:dyDescent="0.3">
      <c r="B62" s="51" t="s">
        <v>69</v>
      </c>
      <c r="C62" s="178">
        <f>IF(C59&lt;C60,C60,C59)</f>
        <v>584.85</v>
      </c>
      <c r="D62" s="162" t="s">
        <v>334</v>
      </c>
      <c r="E62" s="54"/>
      <c r="F62" s="53"/>
      <c r="G62" s="53"/>
      <c r="H62" s="53"/>
      <c r="I62" s="53"/>
      <c r="J62" s="53"/>
      <c r="K62" s="53"/>
    </row>
    <row r="63" spans="2:11" ht="13.8" x14ac:dyDescent="0.3">
      <c r="B63" s="53"/>
      <c r="C63" s="179"/>
      <c r="D63" s="53"/>
      <c r="E63" s="53"/>
      <c r="F63" s="53"/>
      <c r="G63" s="53"/>
      <c r="H63" s="53"/>
      <c r="I63" s="53"/>
      <c r="J63" s="53"/>
      <c r="K63" s="53"/>
    </row>
    <row r="64" spans="2:11" ht="13.8" x14ac:dyDescent="0.3">
      <c r="B64" s="55" t="s">
        <v>70</v>
      </c>
      <c r="C64" s="180" t="s">
        <v>71</v>
      </c>
      <c r="D64" s="55"/>
      <c r="E64" s="56">
        <v>0</v>
      </c>
      <c r="F64" s="41"/>
      <c r="G64" s="53"/>
      <c r="H64" s="53"/>
      <c r="I64" s="53"/>
      <c r="J64" s="53"/>
      <c r="K64" s="53"/>
    </row>
    <row r="65" spans="2:11" ht="13.8" x14ac:dyDescent="0.3">
      <c r="B65" s="37"/>
      <c r="C65" s="181"/>
      <c r="D65" s="41"/>
      <c r="E65" s="58" t="s">
        <v>219</v>
      </c>
      <c r="F65" s="59"/>
      <c r="G65" s="53"/>
      <c r="H65" s="53"/>
      <c r="I65" s="53"/>
      <c r="J65" s="53"/>
      <c r="K65" s="53"/>
    </row>
    <row r="66" spans="2:11" ht="13.8" x14ac:dyDescent="0.3">
      <c r="B66" s="60" t="s">
        <v>72</v>
      </c>
      <c r="C66" s="182">
        <f>C62*E64</f>
        <v>0</v>
      </c>
      <c r="D66" s="162" t="s">
        <v>334</v>
      </c>
      <c r="E66" s="58"/>
      <c r="F66" s="59"/>
      <c r="G66" s="53"/>
      <c r="H66" s="53"/>
      <c r="I66" s="53"/>
      <c r="J66" s="53"/>
      <c r="K66" s="53"/>
    </row>
    <row r="67" spans="2:11" ht="13.8" x14ac:dyDescent="0.3">
      <c r="C67" s="184"/>
      <c r="J67" s="53"/>
      <c r="K67" s="53"/>
    </row>
    <row r="68" spans="2:11" ht="13.8" x14ac:dyDescent="0.3">
      <c r="B68" s="55" t="s">
        <v>97</v>
      </c>
      <c r="C68" s="180" t="s">
        <v>71</v>
      </c>
      <c r="D68" s="55"/>
      <c r="E68" s="56">
        <v>0</v>
      </c>
      <c r="F68" s="41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</row>
    <row r="70" spans="2:11" ht="13.8" x14ac:dyDescent="0.3">
      <c r="B70" s="60" t="s">
        <v>94</v>
      </c>
      <c r="C70" s="182">
        <f>IF((C62*E64)&gt;0,(C66*E68),IF((C62*E64)=0,(C62*E68)))</f>
        <v>0</v>
      </c>
      <c r="D70" s="162" t="s">
        <v>334</v>
      </c>
      <c r="E70" s="58"/>
      <c r="F70" s="59"/>
      <c r="G70" s="53"/>
      <c r="H70" s="53"/>
    </row>
    <row r="71" spans="2:11" ht="14.4" thickBot="1" x14ac:dyDescent="0.35">
      <c r="B71" s="37"/>
      <c r="C71" s="57"/>
      <c r="D71" s="41"/>
      <c r="E71" s="58"/>
      <c r="F71" s="59"/>
      <c r="G71" s="53"/>
      <c r="H71" s="53"/>
      <c r="I71" s="53"/>
    </row>
    <row r="72" spans="2:11" ht="13.8" thickBot="1" x14ac:dyDescent="0.3">
      <c r="B72" s="62" t="s">
        <v>74</v>
      </c>
      <c r="C72" s="63"/>
      <c r="D72" s="62"/>
      <c r="E72" s="63"/>
      <c r="F72" s="72" t="s">
        <v>75</v>
      </c>
      <c r="G72" s="2"/>
      <c r="H72" s="3"/>
    </row>
    <row r="74" spans="2:11" x14ac:dyDescent="0.25">
      <c r="B74" s="74"/>
    </row>
    <row r="75" spans="2:11" x14ac:dyDescent="0.25">
      <c r="B75" s="5"/>
    </row>
    <row r="76" spans="2:11" x14ac:dyDescent="0.25">
      <c r="B76" s="5"/>
    </row>
  </sheetData>
  <mergeCells count="1">
    <mergeCell ref="B1:G1"/>
  </mergeCells>
  <pageMargins left="0.78740157499999996" right="0.78740157499999996" top="0.984251969" bottom="0.984251969" header="0.49212598499999999" footer="0.49212598499999999"/>
  <pageSetup paperSize="9" scale="80" orientation="landscape" r:id="rId1"/>
  <headerFooter alignWithMargins="0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K76"/>
  <sheetViews>
    <sheetView topLeftCell="A55" workbookViewId="0">
      <selection activeCell="C59" sqref="C59:C70"/>
    </sheetView>
  </sheetViews>
  <sheetFormatPr defaultRowHeight="13.2" x14ac:dyDescent="0.25"/>
  <cols>
    <col min="1" max="1" width="1.5546875" customWidth="1"/>
    <col min="2" max="2" width="25.5546875" customWidth="1"/>
    <col min="3" max="3" width="16" customWidth="1"/>
    <col min="5" max="5" width="9.33203125" customWidth="1"/>
    <col min="6" max="6" width="13.5546875" customWidth="1"/>
    <col min="7" max="7" width="10.6640625" customWidth="1"/>
    <col min="8" max="8" width="10.33203125" customWidth="1"/>
    <col min="9" max="9" width="11.5546875" customWidth="1"/>
  </cols>
  <sheetData>
    <row r="1" spans="2:8" x14ac:dyDescent="0.25">
      <c r="B1" s="220"/>
      <c r="C1" s="220"/>
      <c r="D1" s="220"/>
      <c r="E1" s="220"/>
      <c r="F1" s="220"/>
      <c r="G1" s="220"/>
    </row>
    <row r="2" spans="2:8" ht="13.8" thickBot="1" x14ac:dyDescent="0.3"/>
    <row r="3" spans="2:8" ht="13.8" thickBot="1" x14ac:dyDescent="0.3">
      <c r="B3" s="1" t="s">
        <v>240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80" t="s">
        <v>402</v>
      </c>
      <c r="C5" s="7"/>
      <c r="D5" s="7"/>
      <c r="E5" s="7"/>
      <c r="F5" s="7"/>
      <c r="G5" s="67"/>
      <c r="H5" s="6"/>
    </row>
    <row r="6" spans="2:8" x14ac:dyDescent="0.25">
      <c r="B6" s="76" t="s">
        <v>227</v>
      </c>
      <c r="C6" s="10"/>
      <c r="D6" s="10"/>
      <c r="E6" s="10"/>
      <c r="F6" s="10"/>
      <c r="G6" s="69"/>
      <c r="H6" s="6"/>
    </row>
    <row r="7" spans="2:8" x14ac:dyDescent="0.25">
      <c r="B7" s="76" t="s">
        <v>401</v>
      </c>
      <c r="C7" s="10"/>
      <c r="D7" s="10"/>
      <c r="E7" s="10"/>
      <c r="F7" s="10"/>
      <c r="G7" s="69"/>
      <c r="H7" s="6"/>
    </row>
    <row r="8" spans="2:8" ht="13.8" thickBot="1" x14ac:dyDescent="0.3">
      <c r="B8" s="79"/>
      <c r="C8" s="14"/>
      <c r="D8" s="14"/>
      <c r="E8" s="14"/>
      <c r="F8" s="14"/>
      <c r="G8" s="65"/>
      <c r="H8" s="6"/>
    </row>
    <row r="9" spans="2:8" x14ac:dyDescent="0.25">
      <c r="B9" s="75"/>
      <c r="C9" s="6"/>
      <c r="D9" s="6"/>
      <c r="E9" s="6"/>
      <c r="F9" s="6"/>
      <c r="G9" s="6"/>
      <c r="H9" s="6"/>
    </row>
    <row r="10" spans="2:8" x14ac:dyDescent="0.25">
      <c r="B10" s="15" t="s">
        <v>13</v>
      </c>
      <c r="C10" s="16" t="s">
        <v>14</v>
      </c>
      <c r="D10" s="17" t="s">
        <v>15</v>
      </c>
      <c r="E10" s="17" t="s">
        <v>16</v>
      </c>
      <c r="F10" s="17" t="s">
        <v>17</v>
      </c>
      <c r="G10" s="17" t="s">
        <v>18</v>
      </c>
      <c r="H10" s="17" t="s">
        <v>19</v>
      </c>
    </row>
    <row r="11" spans="2:8" x14ac:dyDescent="0.25">
      <c r="B11" s="16" t="s">
        <v>20</v>
      </c>
      <c r="C11" s="18"/>
      <c r="D11" s="18">
        <v>1</v>
      </c>
      <c r="E11" s="18">
        <f>D11+0.75</f>
        <v>1.75</v>
      </c>
      <c r="F11" s="18">
        <f>E11+0.75</f>
        <v>2.5</v>
      </c>
      <c r="G11" s="18">
        <f>F11+0.75</f>
        <v>3.25</v>
      </c>
      <c r="H11" s="18">
        <f>G11+0.75</f>
        <v>4</v>
      </c>
    </row>
    <row r="12" spans="2:8" x14ac:dyDescent="0.25">
      <c r="B12" s="17" t="s">
        <v>21</v>
      </c>
      <c r="C12" s="18">
        <v>1</v>
      </c>
      <c r="D12" s="19">
        <f>(D11*C12)</f>
        <v>1</v>
      </c>
      <c r="E12" s="19">
        <f>(E11*C12)</f>
        <v>1.75</v>
      </c>
      <c r="F12" s="19">
        <f>(F11*C12)</f>
        <v>2.5</v>
      </c>
      <c r="G12" s="19">
        <f>(G11*C12)</f>
        <v>3.25</v>
      </c>
      <c r="H12" s="19">
        <f>(H11*C12)</f>
        <v>4</v>
      </c>
    </row>
    <row r="13" spans="2:8" x14ac:dyDescent="0.25">
      <c r="B13" s="17" t="s">
        <v>22</v>
      </c>
      <c r="C13" s="18">
        <v>2</v>
      </c>
      <c r="D13" s="19">
        <f>(D11*C13)</f>
        <v>2</v>
      </c>
      <c r="E13" s="19">
        <v>3</v>
      </c>
      <c r="F13" s="19">
        <f>(F11*C13)</f>
        <v>5</v>
      </c>
      <c r="G13" s="19">
        <f>(G11*C13)</f>
        <v>6.5</v>
      </c>
      <c r="H13" s="19">
        <f>(H11*C13)</f>
        <v>8</v>
      </c>
    </row>
    <row r="14" spans="2:8" x14ac:dyDescent="0.25">
      <c r="B14" s="17" t="s">
        <v>23</v>
      </c>
      <c r="C14" s="18">
        <v>3</v>
      </c>
      <c r="D14" s="19">
        <f>(D11*C14)</f>
        <v>3</v>
      </c>
      <c r="E14" s="19">
        <f>(E11*C14)</f>
        <v>5.25</v>
      </c>
      <c r="F14" s="19">
        <f>(F11*C14)</f>
        <v>7.5</v>
      </c>
      <c r="G14" s="19">
        <f>(G11*C14)</f>
        <v>9.75</v>
      </c>
      <c r="H14" s="19">
        <f>(H11*C14)</f>
        <v>12</v>
      </c>
    </row>
    <row r="16" spans="2:8" x14ac:dyDescent="0.25">
      <c r="B16" s="20" t="s">
        <v>142</v>
      </c>
      <c r="C16" s="21"/>
    </row>
    <row r="17" spans="2:11" x14ac:dyDescent="0.25">
      <c r="B17" s="6"/>
      <c r="C17" s="6"/>
      <c r="D17" s="6"/>
      <c r="E17" s="6"/>
      <c r="F17" s="6"/>
      <c r="G17" s="6"/>
      <c r="H17" s="6"/>
      <c r="I17" s="6"/>
    </row>
    <row r="18" spans="2:11" ht="13.8" x14ac:dyDescent="0.3">
      <c r="B18" s="106" t="s">
        <v>29</v>
      </c>
      <c r="C18" s="107" t="s">
        <v>14</v>
      </c>
      <c r="D18" s="108" t="s">
        <v>15</v>
      </c>
      <c r="E18" s="108" t="s">
        <v>16</v>
      </c>
      <c r="F18" s="108" t="s">
        <v>17</v>
      </c>
      <c r="G18" s="108" t="s">
        <v>18</v>
      </c>
      <c r="H18" s="108" t="s">
        <v>19</v>
      </c>
      <c r="I18" s="109"/>
      <c r="J18" s="25"/>
      <c r="K18" s="25"/>
    </row>
    <row r="19" spans="2:11" ht="13.8" x14ac:dyDescent="0.3">
      <c r="B19" s="110" t="s">
        <v>20</v>
      </c>
      <c r="C19" s="111"/>
      <c r="D19" s="111"/>
      <c r="E19" s="111"/>
      <c r="F19" s="111"/>
      <c r="G19" s="111"/>
      <c r="H19" s="111"/>
      <c r="I19" s="109"/>
      <c r="J19" s="25"/>
      <c r="K19" s="25"/>
    </row>
    <row r="20" spans="2:11" ht="13.8" x14ac:dyDescent="0.3">
      <c r="B20" s="112" t="s">
        <v>21</v>
      </c>
      <c r="C20" s="111"/>
      <c r="D20" s="133">
        <v>64.099999999999994</v>
      </c>
      <c r="E20" s="133">
        <f>D20*E12</f>
        <v>112.17499999999998</v>
      </c>
      <c r="F20" s="133">
        <f>D20*F12</f>
        <v>160.25</v>
      </c>
      <c r="G20" s="133">
        <f>D20*G12</f>
        <v>208.32499999999999</v>
      </c>
      <c r="H20" s="133">
        <f>D20*H12</f>
        <v>256.39999999999998</v>
      </c>
      <c r="I20" s="109"/>
      <c r="J20" s="25"/>
      <c r="K20" s="25"/>
    </row>
    <row r="21" spans="2:11" ht="13.8" x14ac:dyDescent="0.3">
      <c r="B21" s="112" t="s">
        <v>22</v>
      </c>
      <c r="C21" s="111"/>
      <c r="D21" s="133">
        <f>D20*D13</f>
        <v>128.19999999999999</v>
      </c>
      <c r="E21" s="133">
        <f>D20*E13</f>
        <v>192.29999999999998</v>
      </c>
      <c r="F21" s="133">
        <f>D20*F13</f>
        <v>320.5</v>
      </c>
      <c r="G21" s="133">
        <f>D20*G13</f>
        <v>416.65</v>
      </c>
      <c r="H21" s="133">
        <f>D20*H13</f>
        <v>512.79999999999995</v>
      </c>
      <c r="I21" s="109"/>
      <c r="J21" s="25"/>
      <c r="K21" s="25"/>
    </row>
    <row r="22" spans="2:11" ht="13.8" x14ac:dyDescent="0.3">
      <c r="B22" s="112" t="s">
        <v>23</v>
      </c>
      <c r="C22" s="111"/>
      <c r="D22" s="133">
        <f>D20*D14</f>
        <v>192.29999999999998</v>
      </c>
      <c r="E22" s="133">
        <f>D20*E14</f>
        <v>336.52499999999998</v>
      </c>
      <c r="F22" s="133">
        <f>D20*F14</f>
        <v>480.74999999999994</v>
      </c>
      <c r="G22" s="133">
        <f>D20*G14</f>
        <v>624.97499999999991</v>
      </c>
      <c r="H22" s="133">
        <f>D20*H14</f>
        <v>769.19999999999993</v>
      </c>
      <c r="I22" s="109"/>
      <c r="J22" s="25"/>
      <c r="K22" s="25"/>
    </row>
    <row r="23" spans="2:11" ht="14.4" thickBot="1" x14ac:dyDescent="0.35">
      <c r="B23" s="109"/>
      <c r="C23" s="109"/>
      <c r="D23" s="109"/>
      <c r="E23" s="109"/>
      <c r="F23" s="109"/>
      <c r="G23" s="109"/>
      <c r="H23" s="109"/>
      <c r="I23" s="109"/>
      <c r="J23" s="25"/>
      <c r="K23" s="25"/>
    </row>
    <row r="24" spans="2:11" ht="16.2" thickBot="1" x14ac:dyDescent="0.3">
      <c r="B24" s="64" t="s">
        <v>30</v>
      </c>
      <c r="C24" s="29"/>
      <c r="D24" s="30"/>
      <c r="E24" s="29"/>
      <c r="F24" s="174">
        <v>336.53</v>
      </c>
      <c r="G24" s="152" t="s">
        <v>334</v>
      </c>
      <c r="H24" s="32"/>
      <c r="I24" s="73" t="s">
        <v>31</v>
      </c>
      <c r="J24" s="32"/>
      <c r="K24" s="32"/>
    </row>
    <row r="25" spans="2:11" ht="13.8" x14ac:dyDescent="0.25">
      <c r="B25" s="36"/>
      <c r="C25" s="32"/>
      <c r="D25" s="35"/>
      <c r="E25" s="32"/>
      <c r="F25" s="33"/>
      <c r="G25" s="32"/>
      <c r="H25" s="32"/>
      <c r="I25" s="32"/>
      <c r="J25" s="32"/>
      <c r="K25" s="32"/>
    </row>
    <row r="26" spans="2:11" ht="13.8" x14ac:dyDescent="0.25">
      <c r="B26" s="36" t="s">
        <v>34</v>
      </c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5.6" x14ac:dyDescent="0.25">
      <c r="B27" s="34"/>
      <c r="C27" s="32"/>
      <c r="D27" s="35"/>
      <c r="E27" s="32"/>
      <c r="F27" s="40" t="s">
        <v>37</v>
      </c>
      <c r="G27" s="32"/>
      <c r="H27" s="32"/>
      <c r="I27" s="37"/>
      <c r="J27" s="32"/>
      <c r="K27" s="32"/>
    </row>
    <row r="28" spans="2:11" x14ac:dyDescent="0.25">
      <c r="B28" s="38" t="s">
        <v>35</v>
      </c>
      <c r="C28" s="38"/>
      <c r="D28" s="38" t="s">
        <v>36</v>
      </c>
      <c r="E28" s="39">
        <v>0</v>
      </c>
      <c r="F28" s="42" t="s">
        <v>21</v>
      </c>
    </row>
    <row r="29" spans="2:11" x14ac:dyDescent="0.25">
      <c r="B29" s="41" t="s">
        <v>76</v>
      </c>
      <c r="C29" s="41"/>
      <c r="D29" s="41" t="s">
        <v>36</v>
      </c>
      <c r="E29" s="39">
        <v>0</v>
      </c>
      <c r="F29" s="42" t="s">
        <v>17</v>
      </c>
    </row>
    <row r="30" spans="2:11" x14ac:dyDescent="0.25">
      <c r="B30" s="38" t="s">
        <v>40</v>
      </c>
      <c r="C30" s="38"/>
      <c r="D30" s="38" t="s">
        <v>36</v>
      </c>
      <c r="E30" s="39">
        <v>0</v>
      </c>
      <c r="F30" s="42" t="s">
        <v>23</v>
      </c>
    </row>
    <row r="32" spans="2:11" x14ac:dyDescent="0.25">
      <c r="B32" s="38" t="s">
        <v>77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78</v>
      </c>
      <c r="C33" s="46"/>
      <c r="D33" s="41"/>
      <c r="E33" s="41"/>
      <c r="F33" s="41"/>
      <c r="G33" s="41"/>
      <c r="H33" s="41"/>
      <c r="I33" s="41"/>
      <c r="J33" s="45">
        <v>2</v>
      </c>
      <c r="K33" s="39">
        <v>0</v>
      </c>
    </row>
    <row r="34" spans="2:11" x14ac:dyDescent="0.25">
      <c r="B34" s="38" t="s">
        <v>79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80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81</v>
      </c>
      <c r="C36" s="44"/>
      <c r="D36" s="38"/>
      <c r="E36" s="38"/>
      <c r="F36" s="38"/>
      <c r="G36" s="38"/>
      <c r="H36" s="38"/>
      <c r="I36" s="38"/>
      <c r="J36" s="45">
        <v>3</v>
      </c>
      <c r="K36" s="39">
        <v>0</v>
      </c>
    </row>
    <row r="37" spans="2:11" x14ac:dyDescent="0.25">
      <c r="B37" s="41" t="s">
        <v>82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50</v>
      </c>
      <c r="C38" s="44"/>
      <c r="D38" s="38"/>
      <c r="E38" s="38"/>
      <c r="F38" s="38"/>
      <c r="G38" s="38"/>
      <c r="H38" s="38"/>
      <c r="I38" s="38"/>
      <c r="J38" s="45">
        <v>3</v>
      </c>
      <c r="K38" s="39">
        <v>0</v>
      </c>
    </row>
    <row r="39" spans="2:11" x14ac:dyDescent="0.25">
      <c r="B39" s="41" t="s">
        <v>83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52</v>
      </c>
      <c r="C40" s="44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84</v>
      </c>
      <c r="C41" s="46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85</v>
      </c>
      <c r="C42" s="44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86</v>
      </c>
      <c r="C43" s="46"/>
      <c r="D43" s="41"/>
      <c r="E43" s="41"/>
      <c r="F43" s="41"/>
      <c r="G43" s="41"/>
      <c r="H43" s="41"/>
      <c r="I43" s="41"/>
      <c r="J43" s="45">
        <v>2</v>
      </c>
      <c r="K43" s="39">
        <v>0</v>
      </c>
    </row>
    <row r="44" spans="2:11" x14ac:dyDescent="0.25">
      <c r="B44" s="38" t="s">
        <v>87</v>
      </c>
      <c r="C44" s="44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41" t="s">
        <v>335</v>
      </c>
      <c r="C45" s="46"/>
      <c r="D45" s="41"/>
      <c r="E45" s="41"/>
      <c r="F45" s="41"/>
      <c r="G45" s="41"/>
      <c r="H45" s="41"/>
      <c r="I45" s="41"/>
      <c r="J45" s="45">
        <v>3</v>
      </c>
      <c r="K45" s="39">
        <v>0</v>
      </c>
    </row>
    <row r="46" spans="2:11" x14ac:dyDescent="0.25">
      <c r="B46" s="38" t="s">
        <v>337</v>
      </c>
      <c r="C46" s="38"/>
      <c r="D46" s="38"/>
      <c r="E46" s="38"/>
      <c r="F46" s="38"/>
      <c r="G46" s="38"/>
      <c r="H46" s="38"/>
      <c r="I46" s="38"/>
      <c r="J46" s="45">
        <v>2</v>
      </c>
      <c r="K46" s="39">
        <v>0</v>
      </c>
    </row>
    <row r="47" spans="2:11" x14ac:dyDescent="0.25">
      <c r="B47" s="41" t="s">
        <v>88</v>
      </c>
      <c r="C47" s="41"/>
      <c r="D47" s="41"/>
      <c r="E47" s="41"/>
      <c r="F47" s="41"/>
      <c r="G47" s="41"/>
      <c r="H47" s="41"/>
      <c r="I47" s="41"/>
      <c r="J47" s="45">
        <v>3</v>
      </c>
      <c r="K47" s="39">
        <v>0</v>
      </c>
    </row>
    <row r="48" spans="2:11" x14ac:dyDescent="0.25">
      <c r="B48" s="38" t="s">
        <v>336</v>
      </c>
      <c r="C48" s="38"/>
      <c r="D48" s="38"/>
      <c r="E48" s="38"/>
      <c r="F48" s="38"/>
      <c r="G48" s="38"/>
      <c r="H48" s="38"/>
      <c r="I48" s="38"/>
      <c r="J48" s="45">
        <v>2</v>
      </c>
      <c r="K48" s="39">
        <v>0</v>
      </c>
    </row>
    <row r="49" spans="2:11" x14ac:dyDescent="0.25">
      <c r="B49" s="41" t="s">
        <v>54</v>
      </c>
      <c r="C49" s="41"/>
      <c r="D49" s="41"/>
      <c r="E49" s="41"/>
      <c r="F49" s="41"/>
      <c r="G49" s="41"/>
      <c r="H49" s="41"/>
      <c r="I49" s="41"/>
      <c r="J49" s="45">
        <v>3</v>
      </c>
      <c r="K49" s="39">
        <v>0</v>
      </c>
    </row>
    <row r="50" spans="2:11" x14ac:dyDescent="0.25">
      <c r="B50" s="38" t="s">
        <v>56</v>
      </c>
      <c r="C50" s="38"/>
      <c r="D50" s="38"/>
      <c r="E50" s="38"/>
      <c r="F50" s="38"/>
      <c r="G50" s="38"/>
      <c r="H50" s="38"/>
      <c r="I50" s="38"/>
      <c r="J50" s="45">
        <v>2</v>
      </c>
      <c r="K50" s="39">
        <v>0</v>
      </c>
    </row>
    <row r="52" spans="2:11" ht="14.4" x14ac:dyDescent="0.3">
      <c r="B52" s="43" t="s">
        <v>59</v>
      </c>
    </row>
    <row r="54" spans="2:11" ht="14.4" x14ac:dyDescent="0.35">
      <c r="B54" s="38" t="s">
        <v>89</v>
      </c>
      <c r="C54" s="47"/>
      <c r="D54" s="47"/>
      <c r="E54" s="47"/>
      <c r="F54" s="47"/>
      <c r="G54" s="47"/>
      <c r="H54" s="47"/>
      <c r="I54" s="47"/>
      <c r="J54" s="131">
        <v>0.5</v>
      </c>
      <c r="K54" s="49">
        <v>0</v>
      </c>
    </row>
    <row r="55" spans="2:11" ht="14.4" x14ac:dyDescent="0.35">
      <c r="B55" s="41" t="s">
        <v>61</v>
      </c>
      <c r="J55" s="131">
        <v>0.5</v>
      </c>
      <c r="K55" s="49">
        <v>0</v>
      </c>
    </row>
    <row r="56" spans="2:11" ht="14.4" x14ac:dyDescent="0.35">
      <c r="B56" s="38" t="s">
        <v>90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63</v>
      </c>
      <c r="J57" s="131">
        <v>0.25</v>
      </c>
      <c r="K57" s="49">
        <v>0</v>
      </c>
    </row>
    <row r="58" spans="2:11" ht="14.4" x14ac:dyDescent="0.35">
      <c r="K58" s="50"/>
    </row>
    <row r="59" spans="2:11" ht="14.4" x14ac:dyDescent="0.35">
      <c r="B59" s="54" t="s">
        <v>91</v>
      </c>
      <c r="C59" s="183">
        <f>(50000+F24)+(F24*(((E28+E29+E30)+(K32+K33+K34+K35+K36+K37+K38+K39+K40+K41+K42+K43+K44+K45+K46+K47+K48+K49+K50))-(K54+K55+K56+K57)))</f>
        <v>50336.53</v>
      </c>
      <c r="D59" s="149" t="s">
        <v>334</v>
      </c>
      <c r="E59" s="54"/>
      <c r="F59" s="53"/>
      <c r="G59" s="53"/>
      <c r="H59" s="53"/>
      <c r="K59" s="50"/>
    </row>
    <row r="60" spans="2:11" ht="14.4" x14ac:dyDescent="0.35">
      <c r="B60" s="54" t="s">
        <v>92</v>
      </c>
      <c r="C60" s="183">
        <v>250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C61" s="184"/>
      <c r="D61" s="53"/>
      <c r="E61" s="54"/>
      <c r="F61" s="53"/>
      <c r="G61" s="53"/>
      <c r="H61" s="53"/>
      <c r="K61" s="50"/>
    </row>
    <row r="62" spans="2:11" ht="13.8" x14ac:dyDescent="0.3">
      <c r="B62" s="51" t="s">
        <v>69</v>
      </c>
      <c r="C62" s="178">
        <f>IF(C59&lt;C60,C60,C59)</f>
        <v>50336.53</v>
      </c>
      <c r="D62" s="162" t="s">
        <v>334</v>
      </c>
      <c r="E62" s="54"/>
      <c r="F62" s="53"/>
      <c r="G62" s="53"/>
      <c r="H62" s="53"/>
      <c r="I62" s="53"/>
      <c r="J62" s="53"/>
      <c r="K62" s="53"/>
    </row>
    <row r="63" spans="2:11" ht="13.8" x14ac:dyDescent="0.3">
      <c r="B63" s="53"/>
      <c r="C63" s="179"/>
      <c r="D63" s="53"/>
      <c r="E63" s="53"/>
      <c r="F63" s="53"/>
      <c r="G63" s="53"/>
      <c r="H63" s="53"/>
      <c r="I63" s="53"/>
      <c r="J63" s="53"/>
      <c r="K63" s="53"/>
    </row>
    <row r="64" spans="2:11" ht="13.8" x14ac:dyDescent="0.3">
      <c r="B64" s="55" t="s">
        <v>70</v>
      </c>
      <c r="C64" s="180" t="s">
        <v>71</v>
      </c>
      <c r="D64" s="55"/>
      <c r="E64" s="56">
        <v>0</v>
      </c>
      <c r="F64" s="41"/>
      <c r="G64" s="53"/>
      <c r="H64" s="53"/>
      <c r="I64" s="53"/>
      <c r="J64" s="53"/>
      <c r="K64" s="53"/>
    </row>
    <row r="65" spans="2:11" ht="13.8" x14ac:dyDescent="0.3">
      <c r="B65" s="37"/>
      <c r="C65" s="181"/>
      <c r="D65" s="41"/>
      <c r="E65" s="58" t="s">
        <v>219</v>
      </c>
      <c r="F65" s="59"/>
      <c r="G65" s="53"/>
      <c r="H65" s="53"/>
      <c r="I65" s="53"/>
      <c r="J65" s="53"/>
      <c r="K65" s="53"/>
    </row>
    <row r="66" spans="2:11" ht="13.8" x14ac:dyDescent="0.3">
      <c r="B66" s="60" t="s">
        <v>72</v>
      </c>
      <c r="C66" s="182">
        <f>C62*E64</f>
        <v>0</v>
      </c>
      <c r="D66" s="162" t="s">
        <v>334</v>
      </c>
      <c r="E66" s="58"/>
      <c r="F66" s="59"/>
      <c r="G66" s="53"/>
      <c r="H66" s="53"/>
      <c r="I66" s="53"/>
      <c r="J66" s="53"/>
      <c r="K66" s="53"/>
    </row>
    <row r="67" spans="2:11" ht="13.8" x14ac:dyDescent="0.3">
      <c r="C67" s="184"/>
      <c r="J67" s="53"/>
      <c r="K67" s="53"/>
    </row>
    <row r="68" spans="2:11" ht="13.8" x14ac:dyDescent="0.3">
      <c r="B68" s="55" t="s">
        <v>97</v>
      </c>
      <c r="C68" s="180" t="s">
        <v>71</v>
      </c>
      <c r="D68" s="55"/>
      <c r="E68" s="56">
        <v>0</v>
      </c>
      <c r="F68" s="41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</row>
    <row r="70" spans="2:11" ht="13.8" x14ac:dyDescent="0.3">
      <c r="B70" s="60" t="s">
        <v>94</v>
      </c>
      <c r="C70" s="182">
        <f>IF((C62*E64)&gt;0,(C66*E68),IF((C62*E64)=0,(C62*E68)))</f>
        <v>0</v>
      </c>
      <c r="D70" s="162" t="s">
        <v>334</v>
      </c>
      <c r="E70" s="58"/>
      <c r="F70" s="59"/>
      <c r="G70" s="53"/>
      <c r="H70" s="53"/>
    </row>
    <row r="71" spans="2:11" ht="14.4" thickBot="1" x14ac:dyDescent="0.35">
      <c r="B71" s="37"/>
      <c r="C71" s="57"/>
      <c r="D71" s="41"/>
      <c r="E71" s="58"/>
      <c r="F71" s="59"/>
      <c r="G71" s="53"/>
      <c r="H71" s="53"/>
      <c r="I71" s="53"/>
    </row>
    <row r="72" spans="2:11" ht="13.8" thickBot="1" x14ac:dyDescent="0.3">
      <c r="B72" s="62" t="s">
        <v>74</v>
      </c>
      <c r="C72" s="63"/>
      <c r="D72" s="62"/>
      <c r="E72" s="63"/>
      <c r="F72" s="72" t="s">
        <v>75</v>
      </c>
      <c r="G72" s="2"/>
      <c r="H72" s="3"/>
    </row>
    <row r="74" spans="2:11" x14ac:dyDescent="0.25">
      <c r="B74" s="74"/>
    </row>
    <row r="75" spans="2:11" x14ac:dyDescent="0.25">
      <c r="B75" s="5"/>
    </row>
    <row r="76" spans="2:11" x14ac:dyDescent="0.25">
      <c r="B76" s="5"/>
    </row>
  </sheetData>
  <mergeCells count="1">
    <mergeCell ref="B1:G1"/>
  </mergeCells>
  <pageMargins left="0.78740157499999996" right="0.78740157499999996" top="0.984251969" bottom="0.984251969" header="0.49212598499999999" footer="0.49212598499999999"/>
  <pageSetup paperSize="9" scale="80" orientation="landscape" r:id="rId1"/>
  <headerFooter alignWithMargins="0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K76"/>
  <sheetViews>
    <sheetView topLeftCell="A54" workbookViewId="0">
      <selection activeCell="C59" sqref="C59:C70"/>
    </sheetView>
  </sheetViews>
  <sheetFormatPr defaultRowHeight="13.2" x14ac:dyDescent="0.25"/>
  <cols>
    <col min="1" max="1" width="1.5546875" customWidth="1"/>
    <col min="2" max="2" width="25.5546875" customWidth="1"/>
    <col min="3" max="3" width="16" customWidth="1"/>
    <col min="5" max="5" width="9.33203125" customWidth="1"/>
    <col min="6" max="6" width="13.5546875" customWidth="1"/>
    <col min="7" max="7" width="10.6640625" customWidth="1"/>
    <col min="8" max="8" width="10.33203125" customWidth="1"/>
    <col min="9" max="9" width="11.5546875" customWidth="1"/>
  </cols>
  <sheetData>
    <row r="1" spans="2:8" x14ac:dyDescent="0.25">
      <c r="B1" s="220"/>
      <c r="C1" s="220"/>
      <c r="D1" s="220"/>
      <c r="E1" s="220"/>
      <c r="F1" s="220"/>
      <c r="G1" s="220"/>
    </row>
    <row r="2" spans="2:8" ht="13.8" thickBot="1" x14ac:dyDescent="0.3"/>
    <row r="3" spans="2:8" ht="13.8" thickBot="1" x14ac:dyDescent="0.3">
      <c r="B3" s="1" t="s">
        <v>241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80" t="s">
        <v>402</v>
      </c>
      <c r="C5" s="7"/>
      <c r="D5" s="7"/>
      <c r="E5" s="7"/>
      <c r="F5" s="7"/>
      <c r="G5" s="67"/>
      <c r="H5" s="6"/>
    </row>
    <row r="6" spans="2:8" x14ac:dyDescent="0.25">
      <c r="B6" s="76" t="s">
        <v>227</v>
      </c>
      <c r="C6" s="10"/>
      <c r="D6" s="10"/>
      <c r="E6" s="10"/>
      <c r="F6" s="10"/>
      <c r="G6" s="69"/>
      <c r="H6" s="6"/>
    </row>
    <row r="7" spans="2:8" x14ac:dyDescent="0.25">
      <c r="B7" s="76" t="s">
        <v>401</v>
      </c>
      <c r="C7" s="10"/>
      <c r="D7" s="10"/>
      <c r="E7" s="10"/>
      <c r="F7" s="10"/>
      <c r="G7" s="69"/>
      <c r="H7" s="6"/>
    </row>
    <row r="8" spans="2:8" ht="13.8" thickBot="1" x14ac:dyDescent="0.3">
      <c r="B8" s="79"/>
      <c r="C8" s="14"/>
      <c r="D8" s="14"/>
      <c r="E8" s="14"/>
      <c r="F8" s="14"/>
      <c r="G8" s="65"/>
      <c r="H8" s="6"/>
    </row>
    <row r="9" spans="2:8" x14ac:dyDescent="0.25">
      <c r="B9" s="75"/>
      <c r="C9" s="6"/>
      <c r="D9" s="6"/>
      <c r="E9" s="6"/>
      <c r="F9" s="6"/>
      <c r="G9" s="6"/>
      <c r="H9" s="6"/>
    </row>
    <row r="10" spans="2:8" x14ac:dyDescent="0.25">
      <c r="B10" s="15" t="s">
        <v>13</v>
      </c>
      <c r="C10" s="16" t="s">
        <v>14</v>
      </c>
      <c r="D10" s="17" t="s">
        <v>15</v>
      </c>
      <c r="E10" s="17" t="s">
        <v>16</v>
      </c>
      <c r="F10" s="17" t="s">
        <v>17</v>
      </c>
      <c r="G10" s="17" t="s">
        <v>18</v>
      </c>
      <c r="H10" s="17" t="s">
        <v>19</v>
      </c>
    </row>
    <row r="11" spans="2:8" x14ac:dyDescent="0.25">
      <c r="B11" s="16" t="s">
        <v>20</v>
      </c>
      <c r="C11" s="18"/>
      <c r="D11" s="18">
        <v>1</v>
      </c>
      <c r="E11" s="18">
        <f>D11+0.75</f>
        <v>1.75</v>
      </c>
      <c r="F11" s="18">
        <f>E11+0.75</f>
        <v>2.5</v>
      </c>
      <c r="G11" s="18">
        <f>F11+0.75</f>
        <v>3.25</v>
      </c>
      <c r="H11" s="18">
        <f>G11+0.75</f>
        <v>4</v>
      </c>
    </row>
    <row r="12" spans="2:8" x14ac:dyDescent="0.25">
      <c r="B12" s="17" t="s">
        <v>21</v>
      </c>
      <c r="C12" s="18">
        <v>1</v>
      </c>
      <c r="D12" s="19">
        <f>(D11*C12)</f>
        <v>1</v>
      </c>
      <c r="E12" s="19">
        <f>(E11*C12)</f>
        <v>1.75</v>
      </c>
      <c r="F12" s="19">
        <f>(F11*C12)</f>
        <v>2.5</v>
      </c>
      <c r="G12" s="19">
        <f>(G11*C12)</f>
        <v>3.25</v>
      </c>
      <c r="H12" s="19">
        <f>(H11*C12)</f>
        <v>4</v>
      </c>
    </row>
    <row r="13" spans="2:8" x14ac:dyDescent="0.25">
      <c r="B13" s="17" t="s">
        <v>22</v>
      </c>
      <c r="C13" s="18">
        <v>2</v>
      </c>
      <c r="D13" s="19">
        <f>(D11*C13)</f>
        <v>2</v>
      </c>
      <c r="E13" s="19">
        <v>3</v>
      </c>
      <c r="F13" s="19">
        <f>(F11*C13)</f>
        <v>5</v>
      </c>
      <c r="G13" s="19">
        <f>(G11*C13)</f>
        <v>6.5</v>
      </c>
      <c r="H13" s="19">
        <f>(H11*C13)</f>
        <v>8</v>
      </c>
    </row>
    <row r="14" spans="2:8" x14ac:dyDescent="0.25">
      <c r="B14" s="17" t="s">
        <v>23</v>
      </c>
      <c r="C14" s="18">
        <v>3</v>
      </c>
      <c r="D14" s="19">
        <f>(D11*C14)</f>
        <v>3</v>
      </c>
      <c r="E14" s="19">
        <f>(E11*C14)</f>
        <v>5.25</v>
      </c>
      <c r="F14" s="19">
        <f>(F11*C14)</f>
        <v>7.5</v>
      </c>
      <c r="G14" s="19">
        <f>(G11*C14)</f>
        <v>9.75</v>
      </c>
      <c r="H14" s="19">
        <f>(H11*C14)</f>
        <v>12</v>
      </c>
    </row>
    <row r="16" spans="2:8" x14ac:dyDescent="0.25">
      <c r="B16" s="20" t="s">
        <v>142</v>
      </c>
      <c r="C16" s="21"/>
    </row>
    <row r="17" spans="2:11" x14ac:dyDescent="0.25">
      <c r="B17" s="6"/>
      <c r="C17" s="6"/>
      <c r="D17" s="6"/>
      <c r="E17" s="6"/>
      <c r="F17" s="6"/>
      <c r="G17" s="6"/>
      <c r="H17" s="6"/>
      <c r="I17" s="6"/>
    </row>
    <row r="18" spans="2:11" ht="13.8" x14ac:dyDescent="0.3">
      <c r="B18" s="106" t="s">
        <v>29</v>
      </c>
      <c r="C18" s="107" t="s">
        <v>14</v>
      </c>
      <c r="D18" s="108" t="s">
        <v>15</v>
      </c>
      <c r="E18" s="108" t="s">
        <v>16</v>
      </c>
      <c r="F18" s="108" t="s">
        <v>17</v>
      </c>
      <c r="G18" s="108" t="s">
        <v>18</v>
      </c>
      <c r="H18" s="108" t="s">
        <v>19</v>
      </c>
      <c r="I18" s="109"/>
      <c r="J18" s="25"/>
      <c r="K18" s="25"/>
    </row>
    <row r="19" spans="2:11" ht="13.8" x14ac:dyDescent="0.3">
      <c r="B19" s="110" t="s">
        <v>20</v>
      </c>
      <c r="C19" s="111"/>
      <c r="D19" s="111"/>
      <c r="E19" s="111"/>
      <c r="F19" s="111"/>
      <c r="G19" s="111"/>
      <c r="H19" s="111"/>
      <c r="I19" s="109"/>
      <c r="J19" s="25"/>
      <c r="K19" s="25"/>
    </row>
    <row r="20" spans="2:11" ht="13.8" x14ac:dyDescent="0.3">
      <c r="B20" s="112" t="s">
        <v>21</v>
      </c>
      <c r="C20" s="111"/>
      <c r="D20" s="133">
        <v>192.31</v>
      </c>
      <c r="E20" s="133">
        <f>D20*E12</f>
        <v>336.54250000000002</v>
      </c>
      <c r="F20" s="133">
        <f>D20*F12</f>
        <v>480.77499999999998</v>
      </c>
      <c r="G20" s="133">
        <f>D20*G12</f>
        <v>625.00750000000005</v>
      </c>
      <c r="H20" s="133">
        <f>D20*H12</f>
        <v>769.24</v>
      </c>
      <c r="I20" s="109"/>
      <c r="J20" s="25"/>
      <c r="K20" s="25"/>
    </row>
    <row r="21" spans="2:11" ht="13.8" x14ac:dyDescent="0.3">
      <c r="B21" s="112" t="s">
        <v>22</v>
      </c>
      <c r="C21" s="111"/>
      <c r="D21" s="133">
        <f>D20*D13</f>
        <v>384.62</v>
      </c>
      <c r="E21" s="133">
        <f>D20*E13</f>
        <v>576.93000000000006</v>
      </c>
      <c r="F21" s="133">
        <f>D20*F13</f>
        <v>961.55</v>
      </c>
      <c r="G21" s="133">
        <f>D20*G13</f>
        <v>1250.0150000000001</v>
      </c>
      <c r="H21" s="133">
        <f>D20*H13</f>
        <v>1538.48</v>
      </c>
      <c r="I21" s="109"/>
      <c r="J21" s="25"/>
      <c r="K21" s="25"/>
    </row>
    <row r="22" spans="2:11" ht="13.8" x14ac:dyDescent="0.3">
      <c r="B22" s="112" t="s">
        <v>23</v>
      </c>
      <c r="C22" s="111"/>
      <c r="D22" s="133">
        <f>D20*D14</f>
        <v>576.93000000000006</v>
      </c>
      <c r="E22" s="133">
        <f>D20*E14</f>
        <v>1009.6275000000001</v>
      </c>
      <c r="F22" s="133">
        <f>D20*F14</f>
        <v>1442.325</v>
      </c>
      <c r="G22" s="133">
        <f>D20*G14</f>
        <v>1875.0225</v>
      </c>
      <c r="H22" s="133">
        <f>D20*H14</f>
        <v>2307.7200000000003</v>
      </c>
      <c r="I22" s="109"/>
      <c r="J22" s="25"/>
      <c r="K22" s="25"/>
    </row>
    <row r="23" spans="2:11" ht="14.4" thickBot="1" x14ac:dyDescent="0.35">
      <c r="B23" s="109"/>
      <c r="C23" s="109"/>
      <c r="D23" s="109"/>
      <c r="E23" s="109"/>
      <c r="F23" s="109"/>
      <c r="G23" s="109"/>
      <c r="H23" s="109"/>
      <c r="I23" s="109"/>
      <c r="J23" s="25"/>
      <c r="K23" s="25"/>
    </row>
    <row r="24" spans="2:11" ht="16.2" thickBot="1" x14ac:dyDescent="0.3">
      <c r="B24" s="64" t="s">
        <v>30</v>
      </c>
      <c r="C24" s="29"/>
      <c r="D24" s="30"/>
      <c r="E24" s="29"/>
      <c r="F24" s="174">
        <v>1009.63</v>
      </c>
      <c r="G24" s="152" t="s">
        <v>334</v>
      </c>
      <c r="H24" s="32"/>
      <c r="I24" s="73" t="s">
        <v>31</v>
      </c>
      <c r="J24" s="32"/>
      <c r="K24" s="32"/>
    </row>
    <row r="25" spans="2:11" ht="13.8" x14ac:dyDescent="0.25">
      <c r="B25" s="36"/>
      <c r="C25" s="32"/>
      <c r="D25" s="35"/>
      <c r="E25" s="32"/>
      <c r="F25" s="33"/>
      <c r="G25" s="32"/>
      <c r="H25" s="32"/>
      <c r="I25" s="32"/>
      <c r="J25" s="32"/>
      <c r="K25" s="32"/>
    </row>
    <row r="26" spans="2:11" ht="13.8" x14ac:dyDescent="0.25">
      <c r="B26" s="36" t="s">
        <v>34</v>
      </c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5.6" x14ac:dyDescent="0.25">
      <c r="B27" s="34"/>
      <c r="C27" s="32"/>
      <c r="D27" s="35"/>
      <c r="E27" s="32"/>
      <c r="F27" s="40" t="s">
        <v>37</v>
      </c>
      <c r="G27" s="32"/>
      <c r="H27" s="32"/>
      <c r="I27" s="37"/>
      <c r="J27" s="32"/>
      <c r="K27" s="32"/>
    </row>
    <row r="28" spans="2:11" x14ac:dyDescent="0.25">
      <c r="B28" s="38" t="s">
        <v>35</v>
      </c>
      <c r="C28" s="38"/>
      <c r="D28" s="38" t="s">
        <v>36</v>
      </c>
      <c r="E28" s="39">
        <v>0</v>
      </c>
      <c r="F28" s="42" t="s">
        <v>21</v>
      </c>
    </row>
    <row r="29" spans="2:11" x14ac:dyDescent="0.25">
      <c r="B29" s="41" t="s">
        <v>76</v>
      </c>
      <c r="C29" s="41"/>
      <c r="D29" s="41" t="s">
        <v>36</v>
      </c>
      <c r="E29" s="39">
        <v>0</v>
      </c>
      <c r="F29" s="42" t="s">
        <v>17</v>
      </c>
    </row>
    <row r="30" spans="2:11" x14ac:dyDescent="0.25">
      <c r="B30" s="38" t="s">
        <v>40</v>
      </c>
      <c r="C30" s="38"/>
      <c r="D30" s="38" t="s">
        <v>36</v>
      </c>
      <c r="E30" s="39">
        <v>0</v>
      </c>
      <c r="F30" s="42" t="s">
        <v>23</v>
      </c>
    </row>
    <row r="32" spans="2:11" x14ac:dyDescent="0.25">
      <c r="B32" s="38" t="s">
        <v>77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78</v>
      </c>
      <c r="C33" s="46"/>
      <c r="D33" s="41"/>
      <c r="E33" s="41"/>
      <c r="F33" s="41"/>
      <c r="G33" s="41"/>
      <c r="H33" s="41"/>
      <c r="I33" s="41"/>
      <c r="J33" s="45">
        <v>2</v>
      </c>
      <c r="K33" s="39">
        <v>0</v>
      </c>
    </row>
    <row r="34" spans="2:11" x14ac:dyDescent="0.25">
      <c r="B34" s="38" t="s">
        <v>79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80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81</v>
      </c>
      <c r="C36" s="44"/>
      <c r="D36" s="38"/>
      <c r="E36" s="38"/>
      <c r="F36" s="38"/>
      <c r="G36" s="38"/>
      <c r="H36" s="38"/>
      <c r="I36" s="38"/>
      <c r="J36" s="45">
        <v>3</v>
      </c>
      <c r="K36" s="39">
        <v>0</v>
      </c>
    </row>
    <row r="37" spans="2:11" x14ac:dyDescent="0.25">
      <c r="B37" s="41" t="s">
        <v>82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50</v>
      </c>
      <c r="C38" s="44"/>
      <c r="D38" s="38"/>
      <c r="E38" s="38"/>
      <c r="F38" s="38"/>
      <c r="G38" s="38"/>
      <c r="H38" s="38"/>
      <c r="I38" s="38"/>
      <c r="J38" s="45">
        <v>3</v>
      </c>
      <c r="K38" s="39">
        <v>0</v>
      </c>
    </row>
    <row r="39" spans="2:11" x14ac:dyDescent="0.25">
      <c r="B39" s="41" t="s">
        <v>83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52</v>
      </c>
      <c r="C40" s="44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84</v>
      </c>
      <c r="C41" s="46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85</v>
      </c>
      <c r="C42" s="44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86</v>
      </c>
      <c r="C43" s="46"/>
      <c r="D43" s="41"/>
      <c r="E43" s="41"/>
      <c r="F43" s="41"/>
      <c r="G43" s="41"/>
      <c r="H43" s="41"/>
      <c r="I43" s="41"/>
      <c r="J43" s="45">
        <v>2</v>
      </c>
      <c r="K43" s="39">
        <v>0</v>
      </c>
    </row>
    <row r="44" spans="2:11" x14ac:dyDescent="0.25">
      <c r="B44" s="38" t="s">
        <v>87</v>
      </c>
      <c r="C44" s="44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41" t="s">
        <v>335</v>
      </c>
      <c r="C45" s="46"/>
      <c r="D45" s="41"/>
      <c r="E45" s="41"/>
      <c r="F45" s="41"/>
      <c r="G45" s="41"/>
      <c r="H45" s="41"/>
      <c r="I45" s="41"/>
      <c r="J45" s="45">
        <v>3</v>
      </c>
      <c r="K45" s="39">
        <v>0</v>
      </c>
    </row>
    <row r="46" spans="2:11" x14ac:dyDescent="0.25">
      <c r="B46" s="38" t="s">
        <v>337</v>
      </c>
      <c r="C46" s="38"/>
      <c r="D46" s="38"/>
      <c r="E46" s="38"/>
      <c r="F46" s="38"/>
      <c r="G46" s="38"/>
      <c r="H46" s="38"/>
      <c r="I46" s="38"/>
      <c r="J46" s="45">
        <v>2</v>
      </c>
      <c r="K46" s="39">
        <v>0</v>
      </c>
    </row>
    <row r="47" spans="2:11" x14ac:dyDescent="0.25">
      <c r="B47" s="41" t="s">
        <v>88</v>
      </c>
      <c r="C47" s="41"/>
      <c r="D47" s="41"/>
      <c r="E47" s="41"/>
      <c r="F47" s="41"/>
      <c r="G47" s="41"/>
      <c r="H47" s="41"/>
      <c r="I47" s="41"/>
      <c r="J47" s="45">
        <v>3</v>
      </c>
      <c r="K47" s="39">
        <v>0</v>
      </c>
    </row>
    <row r="48" spans="2:11" x14ac:dyDescent="0.25">
      <c r="B48" s="38" t="s">
        <v>336</v>
      </c>
      <c r="C48" s="38"/>
      <c r="D48" s="38"/>
      <c r="E48" s="38"/>
      <c r="F48" s="38"/>
      <c r="G48" s="38"/>
      <c r="H48" s="38"/>
      <c r="I48" s="38"/>
      <c r="J48" s="45">
        <v>2</v>
      </c>
      <c r="K48" s="39">
        <v>0</v>
      </c>
    </row>
    <row r="49" spans="2:11" x14ac:dyDescent="0.25">
      <c r="B49" s="41" t="s">
        <v>54</v>
      </c>
      <c r="C49" s="41"/>
      <c r="D49" s="41"/>
      <c r="E49" s="41"/>
      <c r="F49" s="41"/>
      <c r="G49" s="41"/>
      <c r="H49" s="41"/>
      <c r="I49" s="41"/>
      <c r="J49" s="45">
        <v>3</v>
      </c>
      <c r="K49" s="39">
        <v>0</v>
      </c>
    </row>
    <row r="50" spans="2:11" x14ac:dyDescent="0.25">
      <c r="B50" s="38" t="s">
        <v>56</v>
      </c>
      <c r="C50" s="38"/>
      <c r="D50" s="38"/>
      <c r="E50" s="38"/>
      <c r="F50" s="38"/>
      <c r="G50" s="38"/>
      <c r="H50" s="38"/>
      <c r="I50" s="38"/>
      <c r="J50" s="45">
        <v>2</v>
      </c>
      <c r="K50" s="39">
        <v>0</v>
      </c>
    </row>
    <row r="52" spans="2:11" ht="14.4" x14ac:dyDescent="0.3">
      <c r="B52" s="43" t="s">
        <v>59</v>
      </c>
    </row>
    <row r="54" spans="2:11" ht="14.4" x14ac:dyDescent="0.35">
      <c r="B54" s="38" t="s">
        <v>89</v>
      </c>
      <c r="C54" s="47"/>
      <c r="D54" s="47"/>
      <c r="E54" s="47"/>
      <c r="F54" s="47"/>
      <c r="G54" s="47"/>
      <c r="H54" s="47"/>
      <c r="I54" s="47"/>
      <c r="J54" s="131">
        <v>0.5</v>
      </c>
      <c r="K54" s="49">
        <v>0</v>
      </c>
    </row>
    <row r="55" spans="2:11" ht="14.4" x14ac:dyDescent="0.35">
      <c r="B55" s="41" t="s">
        <v>61</v>
      </c>
      <c r="J55" s="131">
        <v>0.5</v>
      </c>
      <c r="K55" s="49">
        <v>0</v>
      </c>
    </row>
    <row r="56" spans="2:11" ht="14.4" x14ac:dyDescent="0.35">
      <c r="B56" s="38" t="s">
        <v>90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63</v>
      </c>
      <c r="J57" s="131">
        <v>0.25</v>
      </c>
      <c r="K57" s="49">
        <v>0</v>
      </c>
    </row>
    <row r="58" spans="2:11" ht="14.4" x14ac:dyDescent="0.35">
      <c r="K58" s="50"/>
    </row>
    <row r="59" spans="2:11" ht="14.4" x14ac:dyDescent="0.35">
      <c r="B59" s="54" t="s">
        <v>91</v>
      </c>
      <c r="C59" s="183">
        <f>(100000+F24)+(F24*(((E28+E29+E30)+(K32+K33+K34+K35+K36+K37+K38+K39+K40+K41+K42+K43+K44+K45+K46+K47+K48+K49+K50))-(K54+K55+K56+K57)))</f>
        <v>101009.63</v>
      </c>
      <c r="D59" s="149" t="s">
        <v>334</v>
      </c>
      <c r="E59" s="54"/>
      <c r="F59" s="53"/>
      <c r="G59" s="53"/>
      <c r="H59" s="53"/>
      <c r="K59" s="50"/>
    </row>
    <row r="60" spans="2:11" ht="14.4" x14ac:dyDescent="0.35">
      <c r="B60" s="54" t="s">
        <v>92</v>
      </c>
      <c r="C60" s="183">
        <v>250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C61" s="184"/>
      <c r="D61" s="53"/>
      <c r="E61" s="54"/>
      <c r="F61" s="53"/>
      <c r="G61" s="53"/>
      <c r="H61" s="53"/>
      <c r="K61" s="50"/>
    </row>
    <row r="62" spans="2:11" ht="13.8" x14ac:dyDescent="0.3">
      <c r="B62" s="51" t="s">
        <v>69</v>
      </c>
      <c r="C62" s="178">
        <f>IF(C59&lt;C60,C60,C59)</f>
        <v>101009.63</v>
      </c>
      <c r="D62" s="162" t="s">
        <v>334</v>
      </c>
      <c r="E62" s="54"/>
      <c r="F62" s="53"/>
      <c r="G62" s="53"/>
      <c r="H62" s="53"/>
      <c r="I62" s="53"/>
      <c r="J62" s="53"/>
      <c r="K62" s="53"/>
    </row>
    <row r="63" spans="2:11" ht="13.8" x14ac:dyDescent="0.3">
      <c r="B63" s="53"/>
      <c r="C63" s="179"/>
      <c r="D63" s="53"/>
      <c r="E63" s="53"/>
      <c r="F63" s="53"/>
      <c r="G63" s="53"/>
      <c r="H63" s="53"/>
      <c r="I63" s="53"/>
      <c r="J63" s="53"/>
      <c r="K63" s="53"/>
    </row>
    <row r="64" spans="2:11" ht="13.8" x14ac:dyDescent="0.3">
      <c r="B64" s="55" t="s">
        <v>70</v>
      </c>
      <c r="C64" s="180" t="s">
        <v>71</v>
      </c>
      <c r="D64" s="55"/>
      <c r="E64" s="56">
        <v>0</v>
      </c>
      <c r="F64" s="41"/>
      <c r="G64" s="53"/>
      <c r="H64" s="53"/>
      <c r="I64" s="53"/>
      <c r="J64" s="53"/>
      <c r="K64" s="53"/>
    </row>
    <row r="65" spans="2:11" ht="13.8" x14ac:dyDescent="0.3">
      <c r="B65" s="37"/>
      <c r="C65" s="181"/>
      <c r="D65" s="41"/>
      <c r="E65" s="58" t="s">
        <v>219</v>
      </c>
      <c r="F65" s="59"/>
      <c r="G65" s="53"/>
      <c r="H65" s="53"/>
      <c r="I65" s="53"/>
      <c r="J65" s="53"/>
      <c r="K65" s="53"/>
    </row>
    <row r="66" spans="2:11" ht="13.8" x14ac:dyDescent="0.3">
      <c r="B66" s="60" t="s">
        <v>72</v>
      </c>
      <c r="C66" s="182">
        <f>C62*E64</f>
        <v>0</v>
      </c>
      <c r="D66" s="162" t="s">
        <v>334</v>
      </c>
      <c r="E66" s="58"/>
      <c r="F66" s="59"/>
      <c r="G66" s="53"/>
      <c r="H66" s="53"/>
      <c r="I66" s="53"/>
      <c r="J66" s="53"/>
      <c r="K66" s="53"/>
    </row>
    <row r="67" spans="2:11" ht="13.8" x14ac:dyDescent="0.3">
      <c r="C67" s="184"/>
      <c r="J67" s="53"/>
      <c r="K67" s="53"/>
    </row>
    <row r="68" spans="2:11" ht="13.8" x14ac:dyDescent="0.3">
      <c r="B68" s="55" t="s">
        <v>97</v>
      </c>
      <c r="C68" s="180" t="s">
        <v>71</v>
      </c>
      <c r="D68" s="55"/>
      <c r="E68" s="56">
        <v>0</v>
      </c>
      <c r="F68" s="41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</row>
    <row r="70" spans="2:11" ht="13.8" x14ac:dyDescent="0.3">
      <c r="B70" s="60" t="s">
        <v>94</v>
      </c>
      <c r="C70" s="182">
        <f>IF((C62*E64)&gt;0,(C66*E68),IF((C62*E64)=0,(C62*E68)))</f>
        <v>0</v>
      </c>
      <c r="D70" s="162" t="s">
        <v>334</v>
      </c>
      <c r="E70" s="58"/>
      <c r="F70" s="59"/>
      <c r="G70" s="53"/>
      <c r="H70" s="53"/>
    </row>
    <row r="71" spans="2:11" ht="14.4" thickBot="1" x14ac:dyDescent="0.35">
      <c r="B71" s="37"/>
      <c r="C71" s="57"/>
      <c r="D71" s="41"/>
      <c r="E71" s="58"/>
      <c r="F71" s="59"/>
      <c r="G71" s="53"/>
      <c r="H71" s="53"/>
      <c r="I71" s="53"/>
    </row>
    <row r="72" spans="2:11" ht="13.8" thickBot="1" x14ac:dyDescent="0.3">
      <c r="B72" s="62" t="s">
        <v>74</v>
      </c>
      <c r="C72" s="63"/>
      <c r="D72" s="62"/>
      <c r="E72" s="63"/>
      <c r="F72" s="72" t="s">
        <v>75</v>
      </c>
      <c r="G72" s="2"/>
      <c r="H72" s="3"/>
    </row>
    <row r="74" spans="2:11" x14ac:dyDescent="0.25">
      <c r="B74" s="74"/>
    </row>
    <row r="75" spans="2:11" x14ac:dyDescent="0.25">
      <c r="B75" s="5"/>
    </row>
    <row r="76" spans="2:11" x14ac:dyDescent="0.25">
      <c r="B76" s="5"/>
    </row>
  </sheetData>
  <mergeCells count="1">
    <mergeCell ref="B1:G1"/>
  </mergeCells>
  <pageMargins left="0.78740157499999996" right="0.78740157499999996" top="0.984251969" bottom="0.984251969" header="0.49212598499999999" footer="0.49212598499999999"/>
  <pageSetup paperSize="9" scale="80" orientation="landscape" r:id="rId1"/>
  <headerFooter alignWithMargins="0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ilha20"/>
  <dimension ref="B2:K66"/>
  <sheetViews>
    <sheetView topLeftCell="A46" workbookViewId="0">
      <selection activeCell="C53" sqref="C53:C64"/>
    </sheetView>
  </sheetViews>
  <sheetFormatPr defaultRowHeight="13.2" x14ac:dyDescent="0.25"/>
  <cols>
    <col min="2" max="2" width="32.33203125" customWidth="1"/>
    <col min="3" max="3" width="16" customWidth="1"/>
    <col min="6" max="6" width="14" customWidth="1"/>
  </cols>
  <sheetData>
    <row r="2" spans="2:11" ht="13.8" thickBot="1" x14ac:dyDescent="0.3"/>
    <row r="3" spans="2:11" ht="13.8" thickBot="1" x14ac:dyDescent="0.3">
      <c r="B3" s="1" t="s">
        <v>0</v>
      </c>
      <c r="C3" s="2"/>
      <c r="D3" s="3"/>
      <c r="E3" s="64" t="s">
        <v>404</v>
      </c>
    </row>
    <row r="4" spans="2:11" ht="13.8" thickBot="1" x14ac:dyDescent="0.3">
      <c r="B4" s="5"/>
      <c r="C4" s="6"/>
      <c r="D4" s="6"/>
    </row>
    <row r="5" spans="2:11" x14ac:dyDescent="0.25">
      <c r="B5" s="66" t="s">
        <v>405</v>
      </c>
      <c r="C5" s="7"/>
      <c r="D5" s="7"/>
      <c r="E5" s="7"/>
      <c r="F5" s="7"/>
      <c r="G5" s="7"/>
      <c r="H5" s="67"/>
    </row>
    <row r="6" spans="2:11" x14ac:dyDescent="0.25">
      <c r="B6" s="68" t="s">
        <v>228</v>
      </c>
      <c r="C6" s="10"/>
      <c r="D6" s="10"/>
      <c r="E6" s="10"/>
      <c r="F6" s="10"/>
      <c r="G6" s="10"/>
      <c r="H6" s="69"/>
    </row>
    <row r="7" spans="2:11" x14ac:dyDescent="0.25">
      <c r="B7" s="68" t="s">
        <v>403</v>
      </c>
      <c r="C7" s="10"/>
      <c r="D7" s="10"/>
      <c r="E7" s="10"/>
      <c r="F7" s="10"/>
      <c r="G7" s="10"/>
      <c r="H7" s="69"/>
    </row>
    <row r="8" spans="2:11" ht="13.8" thickBot="1" x14ac:dyDescent="0.3">
      <c r="B8" s="13"/>
      <c r="C8" s="14"/>
      <c r="D8" s="14"/>
      <c r="E8" s="14"/>
      <c r="F8" s="14"/>
      <c r="G8" s="14"/>
      <c r="H8" s="65"/>
    </row>
    <row r="9" spans="2:11" x14ac:dyDescent="0.25">
      <c r="B9" s="5"/>
      <c r="C9" s="6"/>
      <c r="D9" s="6"/>
    </row>
    <row r="10" spans="2:11" x14ac:dyDescent="0.25">
      <c r="B10" s="114"/>
      <c r="C10" s="115"/>
      <c r="D10" s="109"/>
      <c r="E10" s="109"/>
      <c r="F10" s="109"/>
      <c r="G10" s="109"/>
      <c r="H10" s="109"/>
    </row>
    <row r="11" spans="2:11" x14ac:dyDescent="0.25">
      <c r="B11" s="115"/>
      <c r="C11" s="109"/>
      <c r="D11" s="109"/>
      <c r="E11" s="109"/>
      <c r="F11" s="109"/>
      <c r="G11" s="109"/>
      <c r="H11" s="109"/>
    </row>
    <row r="12" spans="2:11" ht="13.8" thickBot="1" x14ac:dyDescent="0.3">
      <c r="B12" s="109"/>
      <c r="C12" s="109"/>
      <c r="D12" s="116"/>
      <c r="E12" s="116"/>
      <c r="F12" s="116"/>
      <c r="G12" s="116"/>
      <c r="H12" s="116"/>
    </row>
    <row r="13" spans="2:11" ht="13.8" thickBot="1" x14ac:dyDescent="0.3">
      <c r="B13" s="64" t="s">
        <v>229</v>
      </c>
      <c r="C13" s="119">
        <v>500</v>
      </c>
      <c r="D13" s="116"/>
      <c r="E13" s="116"/>
      <c r="F13" s="116"/>
      <c r="G13" s="116"/>
      <c r="H13" s="116"/>
    </row>
    <row r="14" spans="2:11" ht="13.8" thickBot="1" x14ac:dyDescent="0.3">
      <c r="B14" s="64" t="s">
        <v>230</v>
      </c>
      <c r="C14" s="119">
        <v>50</v>
      </c>
      <c r="D14" s="116"/>
      <c r="E14" s="116"/>
      <c r="F14" s="116"/>
      <c r="G14" s="116"/>
      <c r="H14" s="116"/>
    </row>
    <row r="16" spans="2:11" ht="13.8" x14ac:dyDescent="0.3">
      <c r="B16" s="117"/>
      <c r="C16" s="117"/>
      <c r="D16" s="118"/>
      <c r="E16" s="118"/>
      <c r="F16" s="118"/>
      <c r="G16" s="118"/>
      <c r="H16" s="118"/>
      <c r="I16" s="25"/>
      <c r="J16" s="25"/>
      <c r="K16" s="25"/>
    </row>
    <row r="17" spans="2:11" ht="14.4" thickBot="1" x14ac:dyDescent="0.35"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2:11" ht="14.4" thickBot="1" x14ac:dyDescent="0.3">
      <c r="B18" s="64" t="s">
        <v>30</v>
      </c>
      <c r="C18" s="29"/>
      <c r="D18" s="30"/>
      <c r="E18" s="29"/>
      <c r="F18" s="31">
        <f>(C13-C14)/65</f>
        <v>6.9230769230769234</v>
      </c>
      <c r="G18" s="152" t="s">
        <v>334</v>
      </c>
      <c r="H18" s="32"/>
      <c r="I18" s="73" t="s">
        <v>31</v>
      </c>
      <c r="J18" s="32"/>
      <c r="K18" s="32"/>
    </row>
    <row r="19" spans="2:11" ht="15.6" x14ac:dyDescent="0.25">
      <c r="B19" s="34"/>
      <c r="C19" s="32"/>
      <c r="D19" s="35"/>
      <c r="E19" s="32"/>
      <c r="F19" s="33"/>
      <c r="G19" s="32"/>
      <c r="H19" s="32"/>
      <c r="I19" s="32"/>
      <c r="J19" s="32"/>
      <c r="K19" s="32"/>
    </row>
    <row r="20" spans="2:11" ht="13.8" x14ac:dyDescent="0.25">
      <c r="B20" s="36" t="s">
        <v>34</v>
      </c>
      <c r="C20" s="32"/>
      <c r="D20" s="35"/>
      <c r="E20" s="32"/>
      <c r="F20" s="33"/>
      <c r="G20" s="32"/>
      <c r="H20" s="32"/>
      <c r="I20" s="32"/>
      <c r="J20" s="32"/>
      <c r="K20" s="32"/>
    </row>
    <row r="21" spans="2:11" ht="15.6" x14ac:dyDescent="0.25">
      <c r="B21" s="34"/>
      <c r="C21" s="32"/>
      <c r="D21" s="35"/>
      <c r="E21" s="32"/>
      <c r="F21" s="40" t="s">
        <v>37</v>
      </c>
      <c r="G21" s="32"/>
      <c r="H21" s="32"/>
      <c r="I21" s="37"/>
      <c r="J21" s="32"/>
      <c r="K21" s="32"/>
    </row>
    <row r="22" spans="2:11" x14ac:dyDescent="0.25">
      <c r="B22" s="38" t="s">
        <v>35</v>
      </c>
      <c r="C22" s="38"/>
      <c r="D22" s="38" t="s">
        <v>36</v>
      </c>
      <c r="E22" s="39">
        <v>0</v>
      </c>
      <c r="F22" s="42" t="s">
        <v>21</v>
      </c>
    </row>
    <row r="23" spans="2:11" x14ac:dyDescent="0.25">
      <c r="B23" s="41" t="s">
        <v>76</v>
      </c>
      <c r="C23" s="41"/>
      <c r="D23" s="41" t="s">
        <v>36</v>
      </c>
      <c r="E23" s="39">
        <v>0</v>
      </c>
      <c r="F23" s="42" t="s">
        <v>17</v>
      </c>
    </row>
    <row r="24" spans="2:11" x14ac:dyDescent="0.25">
      <c r="B24" s="38" t="s">
        <v>40</v>
      </c>
      <c r="C24" s="38"/>
      <c r="D24" s="38" t="s">
        <v>36</v>
      </c>
      <c r="E24" s="39">
        <v>0</v>
      </c>
      <c r="F24" s="42" t="s">
        <v>23</v>
      </c>
    </row>
    <row r="26" spans="2:11" x14ac:dyDescent="0.25">
      <c r="B26" s="38" t="s">
        <v>77</v>
      </c>
      <c r="C26" s="44"/>
      <c r="D26" s="38"/>
      <c r="E26" s="38"/>
      <c r="F26" s="38"/>
      <c r="G26" s="38"/>
      <c r="H26" s="38"/>
      <c r="I26" s="38"/>
      <c r="J26" s="45">
        <v>3</v>
      </c>
      <c r="K26" s="39">
        <v>0</v>
      </c>
    </row>
    <row r="27" spans="2:11" x14ac:dyDescent="0.25">
      <c r="B27" s="41" t="s">
        <v>78</v>
      </c>
      <c r="C27" s="46"/>
      <c r="D27" s="41"/>
      <c r="E27" s="41"/>
      <c r="F27" s="41"/>
      <c r="G27" s="41"/>
      <c r="H27" s="41"/>
      <c r="I27" s="41"/>
      <c r="J27" s="45">
        <v>2</v>
      </c>
      <c r="K27" s="39">
        <v>0</v>
      </c>
    </row>
    <row r="28" spans="2:11" x14ac:dyDescent="0.25">
      <c r="B28" s="38" t="s">
        <v>79</v>
      </c>
      <c r="C28" s="44"/>
      <c r="D28" s="38"/>
      <c r="E28" s="38"/>
      <c r="F28" s="38"/>
      <c r="G28" s="38"/>
      <c r="H28" s="38"/>
      <c r="I28" s="38"/>
      <c r="J28" s="45">
        <v>2</v>
      </c>
      <c r="K28" s="39">
        <v>0</v>
      </c>
    </row>
    <row r="29" spans="2:11" x14ac:dyDescent="0.25">
      <c r="B29" s="41" t="s">
        <v>80</v>
      </c>
      <c r="C29" s="46"/>
      <c r="D29" s="41"/>
      <c r="E29" s="41"/>
      <c r="F29" s="41"/>
      <c r="G29" s="41"/>
      <c r="H29" s="41"/>
      <c r="I29" s="41"/>
      <c r="J29" s="45">
        <v>3</v>
      </c>
      <c r="K29" s="39">
        <v>0</v>
      </c>
    </row>
    <row r="30" spans="2:11" x14ac:dyDescent="0.25">
      <c r="B30" s="38" t="s">
        <v>81</v>
      </c>
      <c r="C30" s="44"/>
      <c r="D30" s="38"/>
      <c r="E30" s="38"/>
      <c r="F30" s="38"/>
      <c r="G30" s="38"/>
      <c r="H30" s="38"/>
      <c r="I30" s="38"/>
      <c r="J30" s="45">
        <v>3</v>
      </c>
      <c r="K30" s="39">
        <v>0</v>
      </c>
    </row>
    <row r="31" spans="2:11" x14ac:dyDescent="0.25">
      <c r="B31" s="41" t="s">
        <v>82</v>
      </c>
      <c r="C31" s="46"/>
      <c r="D31" s="41"/>
      <c r="E31" s="41"/>
      <c r="F31" s="41"/>
      <c r="G31" s="41"/>
      <c r="H31" s="41"/>
      <c r="I31" s="41"/>
      <c r="J31" s="45">
        <v>2</v>
      </c>
      <c r="K31" s="39">
        <v>0</v>
      </c>
    </row>
    <row r="32" spans="2:11" x14ac:dyDescent="0.25">
      <c r="B32" s="38" t="s">
        <v>50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83</v>
      </c>
      <c r="C33" s="46"/>
      <c r="D33" s="41"/>
      <c r="E33" s="41"/>
      <c r="F33" s="41"/>
      <c r="G33" s="41"/>
      <c r="H33" s="41"/>
      <c r="I33" s="41"/>
      <c r="J33" s="45">
        <v>3</v>
      </c>
      <c r="K33" s="39">
        <v>0</v>
      </c>
    </row>
    <row r="34" spans="2:11" x14ac:dyDescent="0.25">
      <c r="B34" s="38" t="s">
        <v>52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84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85</v>
      </c>
      <c r="C36" s="44"/>
      <c r="D36" s="38"/>
      <c r="E36" s="38"/>
      <c r="F36" s="38"/>
      <c r="G36" s="38"/>
      <c r="H36" s="38"/>
      <c r="I36" s="38"/>
      <c r="J36" s="45">
        <v>2</v>
      </c>
      <c r="K36" s="39">
        <v>0</v>
      </c>
    </row>
    <row r="37" spans="2:11" x14ac:dyDescent="0.25">
      <c r="B37" s="41" t="s">
        <v>86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87</v>
      </c>
      <c r="C38" s="44"/>
      <c r="D38" s="38"/>
      <c r="E38" s="38"/>
      <c r="F38" s="38"/>
      <c r="G38" s="38"/>
      <c r="H38" s="38"/>
      <c r="I38" s="38"/>
      <c r="J38" s="45">
        <v>2</v>
      </c>
      <c r="K38" s="39">
        <v>0</v>
      </c>
    </row>
    <row r="39" spans="2:11" x14ac:dyDescent="0.25">
      <c r="B39" s="41" t="s">
        <v>335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337</v>
      </c>
      <c r="C40" s="38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88</v>
      </c>
      <c r="C41" s="41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336</v>
      </c>
      <c r="C42" s="38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54</v>
      </c>
      <c r="C43" s="41"/>
      <c r="D43" s="41"/>
      <c r="E43" s="41"/>
      <c r="F43" s="41"/>
      <c r="G43" s="41"/>
      <c r="H43" s="41"/>
      <c r="I43" s="41"/>
      <c r="J43" s="45">
        <v>3</v>
      </c>
      <c r="K43" s="39">
        <v>0</v>
      </c>
    </row>
    <row r="44" spans="2:11" x14ac:dyDescent="0.25">
      <c r="B44" s="38" t="s">
        <v>56</v>
      </c>
      <c r="C44" s="38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6" spans="2:11" ht="14.4" x14ac:dyDescent="0.3">
      <c r="B46" s="43" t="s">
        <v>59</v>
      </c>
    </row>
    <row r="48" spans="2:11" ht="14.4" x14ac:dyDescent="0.35">
      <c r="B48" s="38" t="s">
        <v>89</v>
      </c>
      <c r="C48" s="47"/>
      <c r="D48" s="47"/>
      <c r="E48" s="47"/>
      <c r="F48" s="47"/>
      <c r="G48" s="47"/>
      <c r="H48" s="47"/>
      <c r="I48" s="47"/>
      <c r="J48" s="131">
        <v>0.5</v>
      </c>
      <c r="K48" s="49">
        <v>0</v>
      </c>
    </row>
    <row r="49" spans="2:11" ht="14.4" x14ac:dyDescent="0.35">
      <c r="B49" s="41" t="s">
        <v>61</v>
      </c>
      <c r="J49" s="131">
        <v>0.5</v>
      </c>
      <c r="K49" s="49">
        <v>0</v>
      </c>
    </row>
    <row r="50" spans="2:11" ht="14.4" x14ac:dyDescent="0.35">
      <c r="B50" s="38" t="s">
        <v>90</v>
      </c>
      <c r="C50" s="47"/>
      <c r="D50" s="47"/>
      <c r="E50" s="47"/>
      <c r="F50" s="47"/>
      <c r="G50" s="47"/>
      <c r="H50" s="47"/>
      <c r="I50" s="47"/>
      <c r="J50" s="131">
        <v>0.5</v>
      </c>
      <c r="K50" s="49">
        <v>0</v>
      </c>
    </row>
    <row r="51" spans="2:11" ht="14.4" x14ac:dyDescent="0.35">
      <c r="B51" s="41" t="s">
        <v>63</v>
      </c>
      <c r="J51" s="131">
        <v>0.25</v>
      </c>
      <c r="K51" s="49">
        <v>0</v>
      </c>
    </row>
    <row r="52" spans="2:11" ht="14.4" x14ac:dyDescent="0.35">
      <c r="K52" s="50"/>
    </row>
    <row r="53" spans="2:11" ht="14.4" x14ac:dyDescent="0.35">
      <c r="B53" s="54" t="s">
        <v>91</v>
      </c>
      <c r="C53" s="183">
        <f>50+(F18*(((E22+E23+E24)+(K26+K27+K28+K29+K30+K31+K32+K33+K34+K35+K36+K37+K38+K39+K40+K41+K42+K43+K44))-(K48+K49+K50+K51)))</f>
        <v>50</v>
      </c>
      <c r="D53" s="149" t="s">
        <v>334</v>
      </c>
      <c r="E53" s="54"/>
      <c r="F53" s="53"/>
      <c r="G53" s="53"/>
      <c r="H53" s="53"/>
      <c r="K53" s="50"/>
    </row>
    <row r="54" spans="2:11" ht="14.4" x14ac:dyDescent="0.35">
      <c r="B54" s="54" t="s">
        <v>92</v>
      </c>
      <c r="C54" s="183">
        <v>50</v>
      </c>
      <c r="D54" s="149" t="s">
        <v>334</v>
      </c>
      <c r="E54" s="54"/>
      <c r="F54" s="53"/>
      <c r="G54" s="53"/>
      <c r="H54" s="53"/>
      <c r="K54" s="50"/>
    </row>
    <row r="55" spans="2:11" ht="14.4" x14ac:dyDescent="0.35">
      <c r="C55" s="184"/>
      <c r="D55" s="53"/>
      <c r="E55" s="54"/>
      <c r="F55" s="53"/>
      <c r="G55" s="53"/>
      <c r="H55" s="53"/>
      <c r="K55" s="50"/>
    </row>
    <row r="56" spans="2:11" ht="13.8" x14ac:dyDescent="0.3">
      <c r="B56" s="51" t="s">
        <v>69</v>
      </c>
      <c r="C56" s="178">
        <f>IF(C53&lt;C54,C54,C53)</f>
        <v>50</v>
      </c>
      <c r="D56" s="162" t="s">
        <v>334</v>
      </c>
      <c r="E56" s="54"/>
      <c r="F56" s="53"/>
      <c r="G56" s="53"/>
      <c r="H56" s="53"/>
      <c r="I56" s="53"/>
      <c r="J56" s="53"/>
      <c r="K56" s="53"/>
    </row>
    <row r="57" spans="2:11" ht="13.8" x14ac:dyDescent="0.3">
      <c r="B57" s="53"/>
      <c r="C57" s="179"/>
      <c r="D57" s="53"/>
      <c r="E57" s="53"/>
      <c r="F57" s="53"/>
      <c r="G57" s="53"/>
      <c r="H57" s="53"/>
      <c r="I57" s="53"/>
      <c r="J57" s="53"/>
      <c r="K57" s="53"/>
    </row>
    <row r="58" spans="2:11" ht="13.8" x14ac:dyDescent="0.3">
      <c r="B58" s="55" t="s">
        <v>70</v>
      </c>
      <c r="C58" s="180" t="s">
        <v>71</v>
      </c>
      <c r="D58" s="55"/>
      <c r="E58" s="56">
        <v>0</v>
      </c>
      <c r="F58" s="41"/>
      <c r="G58" s="53"/>
      <c r="H58" s="53"/>
      <c r="I58" s="53"/>
      <c r="J58" s="53"/>
      <c r="K58" s="53"/>
    </row>
    <row r="59" spans="2:11" ht="13.8" x14ac:dyDescent="0.3">
      <c r="B59" s="37"/>
      <c r="C59" s="181"/>
      <c r="D59" s="41"/>
      <c r="E59" s="58"/>
      <c r="F59" s="59"/>
      <c r="G59" s="53"/>
      <c r="H59" s="53"/>
      <c r="I59" s="53"/>
      <c r="J59" s="53"/>
      <c r="K59" s="53"/>
    </row>
    <row r="60" spans="2:11" ht="13.8" x14ac:dyDescent="0.3">
      <c r="B60" s="60" t="s">
        <v>72</v>
      </c>
      <c r="C60" s="182">
        <f>C53*E58</f>
        <v>0</v>
      </c>
      <c r="D60" s="162" t="s">
        <v>334</v>
      </c>
      <c r="E60" s="58"/>
      <c r="F60" s="59"/>
      <c r="G60" s="53"/>
      <c r="H60" s="53"/>
      <c r="I60" s="53"/>
      <c r="J60" s="53"/>
      <c r="K60" s="53"/>
    </row>
    <row r="61" spans="2:11" ht="13.8" x14ac:dyDescent="0.3">
      <c r="B61" s="37"/>
      <c r="C61" s="181"/>
      <c r="D61" s="41"/>
      <c r="E61" s="58"/>
      <c r="F61" s="59"/>
      <c r="G61" s="53"/>
      <c r="H61" s="53"/>
      <c r="I61" s="53"/>
      <c r="J61" s="53"/>
      <c r="K61" s="53"/>
    </row>
    <row r="62" spans="2:11" ht="13.8" x14ac:dyDescent="0.3">
      <c r="B62" s="55" t="s">
        <v>97</v>
      </c>
      <c r="C62" s="180" t="s">
        <v>71</v>
      </c>
      <c r="D62" s="55"/>
      <c r="E62" s="56">
        <v>0</v>
      </c>
      <c r="F62" s="41"/>
      <c r="G62" s="53"/>
      <c r="H62" s="53"/>
      <c r="I62" s="53"/>
      <c r="J62" s="53"/>
      <c r="K62" s="53"/>
    </row>
    <row r="63" spans="2:11" ht="13.8" x14ac:dyDescent="0.3">
      <c r="B63" s="37"/>
      <c r="C63" s="181"/>
      <c r="D63" s="41"/>
      <c r="E63" s="58"/>
      <c r="F63" s="59"/>
      <c r="G63" s="53"/>
      <c r="H63" s="53"/>
    </row>
    <row r="64" spans="2:11" ht="13.8" x14ac:dyDescent="0.3">
      <c r="B64" s="60" t="s">
        <v>94</v>
      </c>
      <c r="C64" s="182">
        <f>IF((C53*E58)&gt;0,(C60*E62),IF((C53*E58)=0,(C53*E62)))</f>
        <v>0</v>
      </c>
      <c r="D64" s="162" t="s">
        <v>334</v>
      </c>
      <c r="E64" s="58"/>
      <c r="F64" s="59"/>
      <c r="G64" s="53"/>
      <c r="H64" s="53"/>
    </row>
    <row r="65" spans="2:8" ht="13.8" thickBot="1" x14ac:dyDescent="0.3">
      <c r="B65" s="41"/>
      <c r="C65" s="41"/>
      <c r="D65" s="41"/>
      <c r="E65" s="41"/>
      <c r="F65" s="41"/>
    </row>
    <row r="66" spans="2:8" ht="13.8" thickBot="1" x14ac:dyDescent="0.3">
      <c r="B66" s="71" t="s">
        <v>74</v>
      </c>
      <c r="C66" s="62"/>
      <c r="D66" s="62"/>
      <c r="E66" s="63"/>
      <c r="F66" s="72" t="s">
        <v>75</v>
      </c>
      <c r="G66" s="2"/>
      <c r="H66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21"/>
  <dimension ref="B1:K78"/>
  <sheetViews>
    <sheetView topLeftCell="A55" workbookViewId="0">
      <selection activeCell="C60" sqref="C60:C71"/>
    </sheetView>
  </sheetViews>
  <sheetFormatPr defaultRowHeight="13.2" x14ac:dyDescent="0.25"/>
  <cols>
    <col min="1" max="1" width="1.5546875" customWidth="1"/>
    <col min="2" max="2" width="26.33203125" customWidth="1"/>
    <col min="3" max="3" width="16" customWidth="1"/>
    <col min="5" max="5" width="9.33203125" customWidth="1"/>
    <col min="6" max="6" width="13.5546875" customWidth="1"/>
    <col min="7" max="7" width="12.109375" customWidth="1"/>
    <col min="8" max="8" width="10.33203125" customWidth="1"/>
  </cols>
  <sheetData>
    <row r="1" spans="2:8" x14ac:dyDescent="0.25">
      <c r="B1" s="220"/>
      <c r="C1" s="220"/>
      <c r="D1" s="220"/>
      <c r="E1" s="220"/>
      <c r="F1" s="220"/>
      <c r="G1" s="220"/>
    </row>
    <row r="2" spans="2:8" ht="13.8" thickBot="1" x14ac:dyDescent="0.3"/>
    <row r="3" spans="2:8" ht="13.8" thickBot="1" x14ac:dyDescent="0.3">
      <c r="B3" s="1" t="s">
        <v>407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80" t="s">
        <v>408</v>
      </c>
      <c r="C5" s="7"/>
      <c r="D5" s="7"/>
      <c r="E5" s="7"/>
      <c r="F5" s="7"/>
      <c r="G5" s="67"/>
      <c r="H5" s="6"/>
    </row>
    <row r="6" spans="2:8" x14ac:dyDescent="0.25">
      <c r="B6" s="76" t="s">
        <v>232</v>
      </c>
      <c r="C6" s="10"/>
      <c r="D6" s="10"/>
      <c r="E6" s="10"/>
      <c r="F6" s="10"/>
      <c r="G6" s="69"/>
      <c r="H6" s="6"/>
    </row>
    <row r="7" spans="2:8" x14ac:dyDescent="0.25">
      <c r="B7" s="76" t="s">
        <v>406</v>
      </c>
      <c r="C7" s="10"/>
      <c r="D7" s="10"/>
      <c r="E7" s="10"/>
      <c r="F7" s="10"/>
      <c r="G7" s="69"/>
      <c r="H7" s="6"/>
    </row>
    <row r="8" spans="2:8" x14ac:dyDescent="0.25">
      <c r="B8" s="76" t="s">
        <v>233</v>
      </c>
      <c r="C8" s="10"/>
      <c r="D8" s="10"/>
      <c r="E8" s="10"/>
      <c r="F8" s="10"/>
      <c r="G8" s="69"/>
      <c r="H8" s="6"/>
    </row>
    <row r="9" spans="2:8" ht="13.8" thickBot="1" x14ac:dyDescent="0.3">
      <c r="B9" s="79"/>
      <c r="C9" s="14"/>
      <c r="D9" s="14"/>
      <c r="E9" s="14"/>
      <c r="F9" s="14"/>
      <c r="G9" s="65"/>
      <c r="H9" s="6"/>
    </row>
    <row r="10" spans="2:8" x14ac:dyDescent="0.25">
      <c r="B10" s="75"/>
      <c r="C10" s="6"/>
      <c r="D10" s="6"/>
      <c r="E10" s="6"/>
      <c r="F10" s="6"/>
      <c r="G10" s="6"/>
      <c r="H10" s="6"/>
    </row>
    <row r="11" spans="2:8" x14ac:dyDescent="0.25">
      <c r="B11" s="15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</row>
    <row r="12" spans="2:8" x14ac:dyDescent="0.25">
      <c r="B12" s="16" t="s">
        <v>20</v>
      </c>
      <c r="C12" s="18"/>
      <c r="D12" s="18">
        <v>1</v>
      </c>
      <c r="E12" s="18">
        <f>D12+0.75</f>
        <v>1.75</v>
      </c>
      <c r="F12" s="18">
        <f>E12+0.75</f>
        <v>2.5</v>
      </c>
      <c r="G12" s="18">
        <f>F12+0.75</f>
        <v>3.25</v>
      </c>
      <c r="H12" s="18">
        <f>G12+0.75</f>
        <v>4</v>
      </c>
    </row>
    <row r="13" spans="2:8" x14ac:dyDescent="0.25">
      <c r="B13" s="17" t="s">
        <v>21</v>
      </c>
      <c r="C13" s="18">
        <v>1</v>
      </c>
      <c r="D13" s="19">
        <f>(D12*C13)</f>
        <v>1</v>
      </c>
      <c r="E13" s="19">
        <f>(E12*C13)</f>
        <v>1.75</v>
      </c>
      <c r="F13" s="19">
        <f>(F12*C13)</f>
        <v>2.5</v>
      </c>
      <c r="G13" s="19">
        <f>(G12*C13)</f>
        <v>3.25</v>
      </c>
      <c r="H13" s="19">
        <f>(H12*C13)</f>
        <v>4</v>
      </c>
    </row>
    <row r="14" spans="2:8" x14ac:dyDescent="0.25">
      <c r="B14" s="17" t="s">
        <v>22</v>
      </c>
      <c r="C14" s="18">
        <v>2</v>
      </c>
      <c r="D14" s="19">
        <f>(D12*C14)</f>
        <v>2</v>
      </c>
      <c r="E14" s="19">
        <v>3</v>
      </c>
      <c r="F14" s="19">
        <f>(F12*C14)</f>
        <v>5</v>
      </c>
      <c r="G14" s="19">
        <f>(G12*C14)</f>
        <v>6.5</v>
      </c>
      <c r="H14" s="19">
        <f>(H12*C14)</f>
        <v>8</v>
      </c>
    </row>
    <row r="15" spans="2:8" x14ac:dyDescent="0.25">
      <c r="B15" s="17" t="s">
        <v>23</v>
      </c>
      <c r="C15" s="18">
        <v>3</v>
      </c>
      <c r="D15" s="19">
        <f>(D12*C15)</f>
        <v>3</v>
      </c>
      <c r="E15" s="19">
        <f>(E12*C15)</f>
        <v>5.25</v>
      </c>
      <c r="F15" s="19">
        <f>(F12*C15)</f>
        <v>7.5</v>
      </c>
      <c r="G15" s="19">
        <f>(G12*C15)</f>
        <v>9.75</v>
      </c>
      <c r="H15" s="19">
        <f>(H12*C15)</f>
        <v>12</v>
      </c>
    </row>
    <row r="17" spans="2:11" x14ac:dyDescent="0.25">
      <c r="B17" s="20" t="s">
        <v>142</v>
      </c>
      <c r="C17" s="21"/>
    </row>
    <row r="18" spans="2:11" x14ac:dyDescent="0.25">
      <c r="B18" s="6"/>
      <c r="C18" s="6"/>
      <c r="D18" s="6"/>
      <c r="E18" s="6"/>
      <c r="F18" s="6"/>
      <c r="G18" s="6"/>
      <c r="H18" s="6"/>
      <c r="I18" s="6"/>
    </row>
    <row r="19" spans="2:11" ht="13.8" x14ac:dyDescent="0.3">
      <c r="B19" s="106" t="s">
        <v>29</v>
      </c>
      <c r="C19" s="107" t="s">
        <v>14</v>
      </c>
      <c r="D19" s="108" t="s">
        <v>15</v>
      </c>
      <c r="E19" s="108" t="s">
        <v>16</v>
      </c>
      <c r="F19" s="108" t="s">
        <v>17</v>
      </c>
      <c r="G19" s="108" t="s">
        <v>18</v>
      </c>
      <c r="H19" s="108" t="s">
        <v>19</v>
      </c>
      <c r="I19" s="109"/>
      <c r="J19" s="25"/>
      <c r="K19" s="25"/>
    </row>
    <row r="20" spans="2:11" ht="13.8" x14ac:dyDescent="0.3">
      <c r="B20" s="110" t="s">
        <v>20</v>
      </c>
      <c r="C20" s="111"/>
      <c r="D20" s="111"/>
      <c r="E20" s="111"/>
      <c r="F20" s="111"/>
      <c r="G20" s="111"/>
      <c r="H20" s="111"/>
      <c r="I20" s="109"/>
      <c r="J20" s="25"/>
      <c r="K20" s="25"/>
    </row>
    <row r="21" spans="2:11" ht="13.8" x14ac:dyDescent="0.3">
      <c r="B21" s="112" t="s">
        <v>21</v>
      </c>
      <c r="C21" s="111"/>
      <c r="D21" s="133">
        <v>25.58</v>
      </c>
      <c r="E21" s="133">
        <f>D21*E13</f>
        <v>44.765000000000001</v>
      </c>
      <c r="F21" s="133">
        <f>D21*F13</f>
        <v>63.949999999999996</v>
      </c>
      <c r="G21" s="133">
        <f>D21*G13</f>
        <v>83.134999999999991</v>
      </c>
      <c r="H21" s="133">
        <f>D21*H13</f>
        <v>102.32</v>
      </c>
      <c r="I21" s="109"/>
      <c r="J21" s="25"/>
      <c r="K21" s="25"/>
    </row>
    <row r="22" spans="2:11" ht="13.8" x14ac:dyDescent="0.3">
      <c r="B22" s="112" t="s">
        <v>22</v>
      </c>
      <c r="C22" s="111"/>
      <c r="D22" s="133">
        <f>D21*D14</f>
        <v>51.16</v>
      </c>
      <c r="E22" s="133">
        <f>D21*E14</f>
        <v>76.739999999999995</v>
      </c>
      <c r="F22" s="133">
        <f>D21*F14</f>
        <v>127.89999999999999</v>
      </c>
      <c r="G22" s="133">
        <f>D21*G14</f>
        <v>166.26999999999998</v>
      </c>
      <c r="H22" s="133">
        <f>D21*H14</f>
        <v>204.64</v>
      </c>
      <c r="I22" s="109"/>
      <c r="J22" s="25"/>
      <c r="K22" s="25"/>
    </row>
    <row r="23" spans="2:11" ht="13.8" x14ac:dyDescent="0.3">
      <c r="B23" s="112" t="s">
        <v>23</v>
      </c>
      <c r="C23" s="111"/>
      <c r="D23" s="133">
        <f>D21*D15</f>
        <v>76.739999999999995</v>
      </c>
      <c r="E23" s="133">
        <f>D21*E15</f>
        <v>134.29499999999999</v>
      </c>
      <c r="F23" s="133">
        <f>D21*F15</f>
        <v>191.85</v>
      </c>
      <c r="G23" s="133">
        <f>D21*G15</f>
        <v>249.40499999999997</v>
      </c>
      <c r="H23" s="133">
        <f>D21*H15</f>
        <v>306.95999999999998</v>
      </c>
      <c r="I23" s="109"/>
      <c r="J23" s="25"/>
      <c r="K23" s="25"/>
    </row>
    <row r="24" spans="2:11" ht="14.4" thickBot="1" x14ac:dyDescent="0.35">
      <c r="B24" s="109"/>
      <c r="C24" s="109"/>
      <c r="D24" s="109"/>
      <c r="E24" s="109"/>
      <c r="F24" s="109"/>
      <c r="G24" s="109"/>
      <c r="H24" s="109"/>
      <c r="I24" s="109"/>
      <c r="J24" s="25"/>
      <c r="K24" s="25"/>
    </row>
    <row r="25" spans="2:11" ht="16.2" thickBot="1" x14ac:dyDescent="0.3">
      <c r="B25" s="64" t="s">
        <v>30</v>
      </c>
      <c r="C25" s="29"/>
      <c r="D25" s="30"/>
      <c r="E25" s="29"/>
      <c r="F25" s="174">
        <v>511.54</v>
      </c>
      <c r="G25" s="152" t="s">
        <v>334</v>
      </c>
      <c r="H25" s="32"/>
      <c r="I25" s="73" t="s">
        <v>31</v>
      </c>
      <c r="J25" s="32"/>
      <c r="K25" s="32"/>
    </row>
    <row r="26" spans="2:11" ht="13.8" x14ac:dyDescent="0.25">
      <c r="B26" s="36"/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3.8" x14ac:dyDescent="0.25">
      <c r="B27" s="36" t="s">
        <v>34</v>
      </c>
      <c r="C27" s="32"/>
      <c r="D27" s="35"/>
      <c r="E27" s="32"/>
      <c r="F27" s="33"/>
      <c r="G27" s="32"/>
      <c r="H27" s="32"/>
      <c r="I27" s="32"/>
      <c r="J27" s="32"/>
      <c r="K27" s="32"/>
    </row>
    <row r="28" spans="2:11" ht="15.6" x14ac:dyDescent="0.25">
      <c r="B28" s="34"/>
      <c r="C28" s="32"/>
      <c r="D28" s="35"/>
      <c r="E28" s="32"/>
      <c r="F28" s="40" t="s">
        <v>37</v>
      </c>
      <c r="G28" s="32"/>
      <c r="H28" s="32"/>
      <c r="I28" s="37"/>
      <c r="J28" s="32"/>
      <c r="K28" s="32"/>
    </row>
    <row r="29" spans="2:11" x14ac:dyDescent="0.25">
      <c r="B29" s="38" t="s">
        <v>35</v>
      </c>
      <c r="C29" s="38"/>
      <c r="D29" s="38" t="s">
        <v>36</v>
      </c>
      <c r="E29" s="39">
        <v>0</v>
      </c>
      <c r="F29" s="42" t="s">
        <v>21</v>
      </c>
    </row>
    <row r="30" spans="2:11" x14ac:dyDescent="0.25">
      <c r="B30" s="41" t="s">
        <v>76</v>
      </c>
      <c r="C30" s="41"/>
      <c r="D30" s="41" t="s">
        <v>36</v>
      </c>
      <c r="E30" s="39">
        <v>0</v>
      </c>
      <c r="F30" s="42" t="s">
        <v>17</v>
      </c>
    </row>
    <row r="31" spans="2:11" x14ac:dyDescent="0.25">
      <c r="B31" s="38" t="s">
        <v>40</v>
      </c>
      <c r="C31" s="38"/>
      <c r="D31" s="38" t="s">
        <v>36</v>
      </c>
      <c r="E31" s="39">
        <v>0</v>
      </c>
      <c r="F31" s="42" t="s">
        <v>23</v>
      </c>
    </row>
    <row r="33" spans="2:11" x14ac:dyDescent="0.25">
      <c r="B33" s="38" t="s">
        <v>77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78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79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80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81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82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50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83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52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84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85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86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87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335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337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88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54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56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3" spans="2:11" ht="14.4" x14ac:dyDescent="0.3">
      <c r="B53" s="43" t="s">
        <v>59</v>
      </c>
    </row>
    <row r="55" spans="2:11" ht="14.4" x14ac:dyDescent="0.35">
      <c r="B55" s="38" t="s">
        <v>89</v>
      </c>
      <c r="C55" s="47"/>
      <c r="D55" s="47"/>
      <c r="E55" s="47"/>
      <c r="F55" s="47"/>
      <c r="G55" s="47"/>
      <c r="H55" s="47"/>
      <c r="I55" s="47"/>
      <c r="J55" s="131">
        <v>0.5</v>
      </c>
      <c r="K55" s="49">
        <v>0</v>
      </c>
    </row>
    <row r="56" spans="2:11" ht="14.4" x14ac:dyDescent="0.35">
      <c r="B56" s="41" t="s">
        <v>61</v>
      </c>
      <c r="J56" s="131">
        <v>0.5</v>
      </c>
      <c r="K56" s="49">
        <v>0</v>
      </c>
    </row>
    <row r="57" spans="2:11" ht="14.4" x14ac:dyDescent="0.35">
      <c r="B57" s="38" t="s">
        <v>90</v>
      </c>
      <c r="C57" s="47"/>
      <c r="D57" s="47"/>
      <c r="E57" s="47"/>
      <c r="F57" s="47"/>
      <c r="G57" s="47"/>
      <c r="H57" s="47"/>
      <c r="I57" s="47"/>
      <c r="J57" s="131">
        <v>0.5</v>
      </c>
      <c r="K57" s="49">
        <v>0</v>
      </c>
    </row>
    <row r="58" spans="2:11" ht="14.4" x14ac:dyDescent="0.35">
      <c r="B58" s="41" t="s">
        <v>63</v>
      </c>
      <c r="J58" s="131">
        <v>0.25</v>
      </c>
      <c r="K58" s="49">
        <v>0</v>
      </c>
    </row>
    <row r="59" spans="2:11" ht="14.4" x14ac:dyDescent="0.35">
      <c r="K59" s="50"/>
    </row>
    <row r="60" spans="2:11" ht="14.4" x14ac:dyDescent="0.35">
      <c r="B60" s="54" t="s">
        <v>91</v>
      </c>
      <c r="C60" s="183">
        <f>(50+F25)+(F25*(((E29+E30+E31)+(K33+K34+K35+K36+K37+K38+K39+K40+K41+K42+K43+K44+K45+K46+K47+K48+K49+K50+K51))-(K55+K56+K57+K58)))</f>
        <v>561.54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B61" s="54" t="s">
        <v>92</v>
      </c>
      <c r="C61" s="183">
        <v>50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C62" s="184"/>
      <c r="D62" s="53"/>
      <c r="E62" s="54"/>
      <c r="F62" s="53"/>
      <c r="G62" s="53"/>
      <c r="H62" s="53"/>
      <c r="K62" s="50"/>
    </row>
    <row r="63" spans="2:11" ht="13.8" x14ac:dyDescent="0.3">
      <c r="B63" s="51" t="s">
        <v>69</v>
      </c>
      <c r="C63" s="178">
        <f>IF(C60&lt;C61,C61,C60)</f>
        <v>561.54</v>
      </c>
      <c r="D63" s="162" t="s">
        <v>334</v>
      </c>
      <c r="E63" s="54"/>
      <c r="F63" s="53"/>
      <c r="G63" s="53"/>
      <c r="H63" s="53"/>
      <c r="I63" s="53"/>
      <c r="J63" s="53"/>
      <c r="K63" s="53"/>
    </row>
    <row r="64" spans="2:11" ht="13.8" x14ac:dyDescent="0.3">
      <c r="B64" s="53"/>
      <c r="C64" s="179"/>
      <c r="D64" s="53"/>
      <c r="E64" s="53"/>
      <c r="F64" s="53"/>
      <c r="G64" s="53"/>
      <c r="H64" s="53"/>
      <c r="I64" s="53"/>
      <c r="J64" s="53"/>
      <c r="K64" s="53"/>
    </row>
    <row r="65" spans="2:11" ht="13.8" x14ac:dyDescent="0.3">
      <c r="B65" s="55" t="s">
        <v>70</v>
      </c>
      <c r="C65" s="180" t="s">
        <v>71</v>
      </c>
      <c r="D65" s="55"/>
      <c r="E65" s="56">
        <v>0</v>
      </c>
      <c r="F65" s="41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 t="s">
        <v>219</v>
      </c>
      <c r="F66" s="59"/>
      <c r="G66" s="53"/>
      <c r="H66" s="53"/>
      <c r="I66" s="53"/>
      <c r="J66" s="53"/>
      <c r="K66" s="53"/>
    </row>
    <row r="67" spans="2:11" ht="13.8" x14ac:dyDescent="0.3">
      <c r="B67" s="60" t="s">
        <v>72</v>
      </c>
      <c r="C67" s="182">
        <f>C63*E65</f>
        <v>0</v>
      </c>
      <c r="D67" s="162" t="s">
        <v>334</v>
      </c>
      <c r="E67" s="58"/>
      <c r="F67" s="59"/>
      <c r="G67" s="53"/>
      <c r="H67" s="53"/>
      <c r="I67" s="53"/>
      <c r="J67" s="53"/>
      <c r="K67" s="53"/>
    </row>
    <row r="68" spans="2:11" ht="13.8" x14ac:dyDescent="0.3">
      <c r="C68" s="181"/>
      <c r="D68" s="41"/>
      <c r="E68" s="58"/>
      <c r="F68" s="59"/>
      <c r="G68" s="53"/>
      <c r="H68" s="53"/>
      <c r="I68" s="53"/>
      <c r="J68" s="53"/>
      <c r="K68" s="53"/>
    </row>
    <row r="69" spans="2:11" ht="13.8" x14ac:dyDescent="0.3">
      <c r="B69" s="55" t="s">
        <v>97</v>
      </c>
      <c r="C69" s="180" t="s">
        <v>71</v>
      </c>
      <c r="D69" s="55"/>
      <c r="E69" s="56">
        <v>0</v>
      </c>
      <c r="F69" s="41"/>
      <c r="G69" s="53"/>
      <c r="H69" s="53"/>
      <c r="I69" s="53"/>
      <c r="J69" s="53"/>
      <c r="K69" s="53"/>
    </row>
    <row r="70" spans="2:11" ht="13.8" x14ac:dyDescent="0.3">
      <c r="B70" s="37"/>
      <c r="C70" s="181"/>
      <c r="D70" s="41"/>
      <c r="E70" s="58"/>
      <c r="F70" s="59"/>
      <c r="G70" s="53"/>
      <c r="H70" s="53"/>
    </row>
    <row r="71" spans="2:11" ht="13.8" x14ac:dyDescent="0.3">
      <c r="B71" s="60" t="s">
        <v>94</v>
      </c>
      <c r="C71" s="182">
        <f>IF((C63*E65)&gt;0,(C67*E69),IF((C63*E65)=0,(C63*E69)))</f>
        <v>0</v>
      </c>
      <c r="D71" s="162" t="s">
        <v>334</v>
      </c>
      <c r="E71" s="58"/>
      <c r="F71" s="59"/>
      <c r="G71" s="53"/>
      <c r="H71" s="53"/>
    </row>
    <row r="72" spans="2:11" ht="14.4" thickBot="1" x14ac:dyDescent="0.35">
      <c r="B72" s="37"/>
      <c r="C72" s="57"/>
      <c r="D72" s="41"/>
      <c r="E72" s="58"/>
      <c r="F72" s="59"/>
      <c r="G72" s="53"/>
      <c r="H72" s="53"/>
    </row>
    <row r="73" spans="2:11" ht="13.8" thickBot="1" x14ac:dyDescent="0.3">
      <c r="B73" s="71" t="s">
        <v>74</v>
      </c>
      <c r="C73" s="62"/>
      <c r="D73" s="62"/>
      <c r="E73" s="63"/>
      <c r="F73" s="72" t="s">
        <v>75</v>
      </c>
      <c r="G73" s="2"/>
      <c r="H73" s="3"/>
    </row>
    <row r="76" spans="2:11" x14ac:dyDescent="0.25">
      <c r="B76" s="74"/>
    </row>
    <row r="77" spans="2:11" x14ac:dyDescent="0.25">
      <c r="B77" s="5"/>
    </row>
    <row r="78" spans="2:11" x14ac:dyDescent="0.25">
      <c r="B78" s="5"/>
    </row>
  </sheetData>
  <mergeCells count="1">
    <mergeCell ref="B1:G1"/>
  </mergeCells>
  <pageMargins left="0.78740157499999996" right="0.78740157499999996" top="0.984251969" bottom="0.984251969" header="0.49212598499999999" footer="0.49212598499999999"/>
  <pageSetup paperSize="9" scale="80" orientation="landscape" r:id="rId1"/>
  <headerFooter alignWithMargins="0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K78"/>
  <sheetViews>
    <sheetView topLeftCell="A55" workbookViewId="0">
      <selection activeCell="C60" sqref="C60:C71"/>
    </sheetView>
  </sheetViews>
  <sheetFormatPr defaultRowHeight="13.2" x14ac:dyDescent="0.25"/>
  <cols>
    <col min="1" max="1" width="1.5546875" customWidth="1"/>
    <col min="2" max="2" width="26.33203125" customWidth="1"/>
    <col min="3" max="3" width="16" customWidth="1"/>
    <col min="5" max="5" width="9.33203125" customWidth="1"/>
    <col min="6" max="6" width="13.5546875" customWidth="1"/>
    <col min="7" max="7" width="12.109375" customWidth="1"/>
    <col min="8" max="8" width="10.33203125" customWidth="1"/>
  </cols>
  <sheetData>
    <row r="1" spans="2:8" x14ac:dyDescent="0.25">
      <c r="B1" s="220"/>
      <c r="C1" s="220"/>
      <c r="D1" s="220"/>
      <c r="E1" s="220"/>
      <c r="F1" s="220"/>
      <c r="G1" s="220"/>
    </row>
    <row r="2" spans="2:8" ht="13.8" thickBot="1" x14ac:dyDescent="0.3"/>
    <row r="3" spans="2:8" ht="13.8" thickBot="1" x14ac:dyDescent="0.3">
      <c r="B3" s="1" t="s">
        <v>409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80" t="s">
        <v>408</v>
      </c>
      <c r="C5" s="7"/>
      <c r="D5" s="7"/>
      <c r="E5" s="7"/>
      <c r="F5" s="7"/>
      <c r="G5" s="67"/>
      <c r="H5" s="6"/>
    </row>
    <row r="6" spans="2:8" x14ac:dyDescent="0.25">
      <c r="B6" s="76" t="s">
        <v>232</v>
      </c>
      <c r="C6" s="10"/>
      <c r="D6" s="10"/>
      <c r="E6" s="10"/>
      <c r="F6" s="10"/>
      <c r="G6" s="69"/>
      <c r="H6" s="6"/>
    </row>
    <row r="7" spans="2:8" x14ac:dyDescent="0.25">
      <c r="B7" s="76" t="s">
        <v>406</v>
      </c>
      <c r="C7" s="10"/>
      <c r="D7" s="10"/>
      <c r="E7" s="10"/>
      <c r="F7" s="10"/>
      <c r="G7" s="69"/>
      <c r="H7" s="6"/>
    </row>
    <row r="8" spans="2:8" x14ac:dyDescent="0.25">
      <c r="B8" s="76" t="s">
        <v>233</v>
      </c>
      <c r="C8" s="10"/>
      <c r="D8" s="10"/>
      <c r="E8" s="10"/>
      <c r="F8" s="10"/>
      <c r="G8" s="69"/>
      <c r="H8" s="6"/>
    </row>
    <row r="9" spans="2:8" ht="13.8" thickBot="1" x14ac:dyDescent="0.3">
      <c r="B9" s="79"/>
      <c r="C9" s="14"/>
      <c r="D9" s="14"/>
      <c r="E9" s="14"/>
      <c r="F9" s="14"/>
      <c r="G9" s="65"/>
      <c r="H9" s="6"/>
    </row>
    <row r="10" spans="2:8" x14ac:dyDescent="0.25">
      <c r="B10" s="75"/>
      <c r="C10" s="6"/>
      <c r="D10" s="6"/>
      <c r="E10" s="6"/>
      <c r="F10" s="6"/>
      <c r="G10" s="6"/>
      <c r="H10" s="6"/>
    </row>
    <row r="11" spans="2:8" x14ac:dyDescent="0.25">
      <c r="B11" s="15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</row>
    <row r="12" spans="2:8" x14ac:dyDescent="0.25">
      <c r="B12" s="16" t="s">
        <v>20</v>
      </c>
      <c r="C12" s="18"/>
      <c r="D12" s="18">
        <v>1</v>
      </c>
      <c r="E12" s="18">
        <f>D12+0.75</f>
        <v>1.75</v>
      </c>
      <c r="F12" s="18">
        <f>E12+0.75</f>
        <v>2.5</v>
      </c>
      <c r="G12" s="18">
        <f>F12+0.75</f>
        <v>3.25</v>
      </c>
      <c r="H12" s="18">
        <f>G12+0.75</f>
        <v>4</v>
      </c>
    </row>
    <row r="13" spans="2:8" x14ac:dyDescent="0.25">
      <c r="B13" s="17" t="s">
        <v>21</v>
      </c>
      <c r="C13" s="18">
        <v>1</v>
      </c>
      <c r="D13" s="19">
        <f>(D12*C13)</f>
        <v>1</v>
      </c>
      <c r="E13" s="19">
        <f>(E12*C13)</f>
        <v>1.75</v>
      </c>
      <c r="F13" s="19">
        <f>(F12*C13)</f>
        <v>2.5</v>
      </c>
      <c r="G13" s="19">
        <f>(G12*C13)</f>
        <v>3.25</v>
      </c>
      <c r="H13" s="19">
        <f>(H12*C13)</f>
        <v>4</v>
      </c>
    </row>
    <row r="14" spans="2:8" x14ac:dyDescent="0.25">
      <c r="B14" s="17" t="s">
        <v>22</v>
      </c>
      <c r="C14" s="18">
        <v>2</v>
      </c>
      <c r="D14" s="19">
        <f>(D12*C14)</f>
        <v>2</v>
      </c>
      <c r="E14" s="19">
        <v>3</v>
      </c>
      <c r="F14" s="19">
        <f>(F12*C14)</f>
        <v>5</v>
      </c>
      <c r="G14" s="19">
        <f>(G12*C14)</f>
        <v>6.5</v>
      </c>
      <c r="H14" s="19">
        <f>(H12*C14)</f>
        <v>8</v>
      </c>
    </row>
    <row r="15" spans="2:8" x14ac:dyDescent="0.25">
      <c r="B15" s="17" t="s">
        <v>23</v>
      </c>
      <c r="C15" s="18">
        <v>3</v>
      </c>
      <c r="D15" s="19">
        <f>(D12*C15)</f>
        <v>3</v>
      </c>
      <c r="E15" s="19">
        <f>(E12*C15)</f>
        <v>5.25</v>
      </c>
      <c r="F15" s="19">
        <f>(F12*C15)</f>
        <v>7.5</v>
      </c>
      <c r="G15" s="19">
        <f>(G12*C15)</f>
        <v>9.75</v>
      </c>
      <c r="H15" s="19">
        <f>(H12*C15)</f>
        <v>12</v>
      </c>
    </row>
    <row r="17" spans="2:11" x14ac:dyDescent="0.25">
      <c r="B17" s="20" t="s">
        <v>142</v>
      </c>
      <c r="C17" s="21"/>
    </row>
    <row r="18" spans="2:11" x14ac:dyDescent="0.25">
      <c r="B18" s="6"/>
      <c r="C18" s="6"/>
      <c r="D18" s="6"/>
      <c r="E18" s="6"/>
      <c r="F18" s="6"/>
      <c r="G18" s="6"/>
      <c r="H18" s="6"/>
      <c r="I18" s="6"/>
    </row>
    <row r="19" spans="2:11" ht="13.8" x14ac:dyDescent="0.3">
      <c r="B19" s="106" t="s">
        <v>29</v>
      </c>
      <c r="C19" s="107" t="s">
        <v>14</v>
      </c>
      <c r="D19" s="108" t="s">
        <v>15</v>
      </c>
      <c r="E19" s="108" t="s">
        <v>16</v>
      </c>
      <c r="F19" s="108" t="s">
        <v>17</v>
      </c>
      <c r="G19" s="108" t="s">
        <v>18</v>
      </c>
      <c r="H19" s="108" t="s">
        <v>19</v>
      </c>
      <c r="I19" s="109"/>
      <c r="J19" s="25"/>
      <c r="K19" s="25"/>
    </row>
    <row r="20" spans="2:11" ht="13.8" x14ac:dyDescent="0.3">
      <c r="B20" s="110" t="s">
        <v>20</v>
      </c>
      <c r="C20" s="111"/>
      <c r="D20" s="111"/>
      <c r="E20" s="111"/>
      <c r="F20" s="111"/>
      <c r="G20" s="111"/>
      <c r="H20" s="111"/>
      <c r="I20" s="109"/>
      <c r="J20" s="25"/>
      <c r="K20" s="25"/>
    </row>
    <row r="21" spans="2:11" ht="13.8" x14ac:dyDescent="0.3">
      <c r="B21" s="112" t="s">
        <v>21</v>
      </c>
      <c r="C21" s="111"/>
      <c r="D21" s="133">
        <v>294.87</v>
      </c>
      <c r="E21" s="133">
        <f>D21*E13</f>
        <v>516.02250000000004</v>
      </c>
      <c r="F21" s="133">
        <f>D21*F13</f>
        <v>737.17499999999995</v>
      </c>
      <c r="G21" s="133">
        <f>D21*G13</f>
        <v>958.32749999999999</v>
      </c>
      <c r="H21" s="133">
        <f>D21*H13</f>
        <v>1179.48</v>
      </c>
      <c r="I21" s="109"/>
      <c r="J21" s="25"/>
      <c r="K21" s="25"/>
    </row>
    <row r="22" spans="2:11" ht="13.8" x14ac:dyDescent="0.3">
      <c r="B22" s="112" t="s">
        <v>22</v>
      </c>
      <c r="C22" s="111"/>
      <c r="D22" s="133">
        <f>D21*D14</f>
        <v>589.74</v>
      </c>
      <c r="E22" s="133">
        <f>D21*E14</f>
        <v>884.61</v>
      </c>
      <c r="F22" s="133">
        <f>D21*F14</f>
        <v>1474.35</v>
      </c>
      <c r="G22" s="133">
        <f>D21*G14</f>
        <v>1916.655</v>
      </c>
      <c r="H22" s="133">
        <f>D21*H14</f>
        <v>2358.96</v>
      </c>
      <c r="I22" s="109"/>
      <c r="J22" s="25"/>
      <c r="K22" s="25"/>
    </row>
    <row r="23" spans="2:11" ht="13.8" x14ac:dyDescent="0.3">
      <c r="B23" s="112" t="s">
        <v>23</v>
      </c>
      <c r="C23" s="111"/>
      <c r="D23" s="133">
        <f>D21*D15</f>
        <v>884.61</v>
      </c>
      <c r="E23" s="133">
        <f>D21*E15</f>
        <v>1548.0675000000001</v>
      </c>
      <c r="F23" s="133">
        <f>D21*F15</f>
        <v>2211.5250000000001</v>
      </c>
      <c r="G23" s="133">
        <f>D21*G15</f>
        <v>2874.9825000000001</v>
      </c>
      <c r="H23" s="133">
        <f>D21*H15</f>
        <v>3538.44</v>
      </c>
      <c r="I23" s="109"/>
      <c r="J23" s="25"/>
      <c r="K23" s="25"/>
    </row>
    <row r="24" spans="2:11" ht="14.4" thickBot="1" x14ac:dyDescent="0.35">
      <c r="B24" s="109"/>
      <c r="C24" s="109"/>
      <c r="D24" s="109"/>
      <c r="E24" s="109"/>
      <c r="F24" s="109"/>
      <c r="G24" s="109"/>
      <c r="H24" s="109"/>
      <c r="I24" s="109"/>
      <c r="J24" s="25"/>
      <c r="K24" s="25"/>
    </row>
    <row r="25" spans="2:11" ht="16.2" thickBot="1" x14ac:dyDescent="0.3">
      <c r="B25" s="64" t="s">
        <v>30</v>
      </c>
      <c r="C25" s="29"/>
      <c r="D25" s="30"/>
      <c r="E25" s="29"/>
      <c r="F25" s="174">
        <v>511.54</v>
      </c>
      <c r="G25" s="152" t="s">
        <v>334</v>
      </c>
      <c r="H25" s="32"/>
      <c r="I25" s="73" t="s">
        <v>31</v>
      </c>
      <c r="J25" s="32"/>
      <c r="K25" s="32"/>
    </row>
    <row r="26" spans="2:11" ht="13.8" x14ac:dyDescent="0.25">
      <c r="B26" s="36"/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3.8" x14ac:dyDescent="0.25">
      <c r="B27" s="36" t="s">
        <v>34</v>
      </c>
      <c r="C27" s="32"/>
      <c r="D27" s="35"/>
      <c r="E27" s="32"/>
      <c r="F27" s="33"/>
      <c r="G27" s="32"/>
      <c r="H27" s="32"/>
      <c r="I27" s="32"/>
      <c r="J27" s="32"/>
      <c r="K27" s="32"/>
    </row>
    <row r="28" spans="2:11" ht="15.6" x14ac:dyDescent="0.25">
      <c r="B28" s="34"/>
      <c r="C28" s="32"/>
      <c r="D28" s="35"/>
      <c r="E28" s="32"/>
      <c r="F28" s="40" t="s">
        <v>37</v>
      </c>
      <c r="G28" s="32"/>
      <c r="H28" s="32"/>
      <c r="I28" s="37"/>
      <c r="J28" s="32"/>
      <c r="K28" s="32"/>
    </row>
    <row r="29" spans="2:11" x14ac:dyDescent="0.25">
      <c r="B29" s="38" t="s">
        <v>35</v>
      </c>
      <c r="C29" s="38"/>
      <c r="D29" s="38" t="s">
        <v>36</v>
      </c>
      <c r="E29" s="39">
        <v>0</v>
      </c>
      <c r="F29" s="42" t="s">
        <v>21</v>
      </c>
    </row>
    <row r="30" spans="2:11" x14ac:dyDescent="0.25">
      <c r="B30" s="41" t="s">
        <v>76</v>
      </c>
      <c r="C30" s="41"/>
      <c r="D30" s="41" t="s">
        <v>36</v>
      </c>
      <c r="E30" s="39">
        <v>0</v>
      </c>
      <c r="F30" s="42" t="s">
        <v>17</v>
      </c>
    </row>
    <row r="31" spans="2:11" x14ac:dyDescent="0.25">
      <c r="B31" s="38" t="s">
        <v>40</v>
      </c>
      <c r="C31" s="38"/>
      <c r="D31" s="38" t="s">
        <v>36</v>
      </c>
      <c r="E31" s="39">
        <v>0</v>
      </c>
      <c r="F31" s="42" t="s">
        <v>23</v>
      </c>
    </row>
    <row r="33" spans="2:11" x14ac:dyDescent="0.25">
      <c r="B33" s="38" t="s">
        <v>77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78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79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80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81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82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50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83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52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84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85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86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87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335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337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88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54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56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3" spans="2:11" ht="14.4" x14ac:dyDescent="0.3">
      <c r="B53" s="43" t="s">
        <v>59</v>
      </c>
    </row>
    <row r="55" spans="2:11" ht="14.4" x14ac:dyDescent="0.35">
      <c r="B55" s="38" t="s">
        <v>89</v>
      </c>
      <c r="C55" s="47"/>
      <c r="D55" s="47"/>
      <c r="E55" s="47"/>
      <c r="F55" s="47"/>
      <c r="G55" s="47"/>
      <c r="H55" s="47"/>
      <c r="I55" s="47"/>
      <c r="J55" s="131">
        <v>0.5</v>
      </c>
      <c r="K55" s="49">
        <v>0</v>
      </c>
    </row>
    <row r="56" spans="2:11" ht="14.4" x14ac:dyDescent="0.35">
      <c r="B56" s="41" t="s">
        <v>61</v>
      </c>
      <c r="J56" s="131">
        <v>0.5</v>
      </c>
      <c r="K56" s="49">
        <v>0</v>
      </c>
    </row>
    <row r="57" spans="2:11" ht="14.4" x14ac:dyDescent="0.35">
      <c r="B57" s="38" t="s">
        <v>90</v>
      </c>
      <c r="C57" s="47"/>
      <c r="D57" s="47"/>
      <c r="E57" s="47"/>
      <c r="F57" s="47"/>
      <c r="G57" s="47"/>
      <c r="H57" s="47"/>
      <c r="I57" s="47"/>
      <c r="J57" s="131">
        <v>0.5</v>
      </c>
      <c r="K57" s="49">
        <v>0</v>
      </c>
    </row>
    <row r="58" spans="2:11" ht="14.4" x14ac:dyDescent="0.35">
      <c r="B58" s="41" t="s">
        <v>63</v>
      </c>
      <c r="J58" s="131">
        <v>0.25</v>
      </c>
      <c r="K58" s="49">
        <v>0</v>
      </c>
    </row>
    <row r="59" spans="2:11" ht="14.4" x14ac:dyDescent="0.35">
      <c r="K59" s="50"/>
    </row>
    <row r="60" spans="2:11" ht="14.4" x14ac:dyDescent="0.35">
      <c r="B60" s="54" t="s">
        <v>91</v>
      </c>
      <c r="C60" s="183">
        <f>(20000+F25)+(F25*(((E29+E30+E31)+(K33+K34+K35+K36+K37+K38+K39+K40+K41+K42+K43+K44+K45+K46+K47+K48+K49+K50+K51))-(K55+K56+K57+K58)))</f>
        <v>20511.54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B61" s="54" t="s">
        <v>92</v>
      </c>
      <c r="C61" s="183">
        <v>50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C62" s="184"/>
      <c r="D62" s="53"/>
      <c r="E62" s="54"/>
      <c r="F62" s="53"/>
      <c r="G62" s="53"/>
      <c r="H62" s="53"/>
      <c r="K62" s="50"/>
    </row>
    <row r="63" spans="2:11" ht="13.8" x14ac:dyDescent="0.3">
      <c r="B63" s="51" t="s">
        <v>69</v>
      </c>
      <c r="C63" s="178">
        <f>IF(C60&lt;C61,C61,C60)</f>
        <v>20511.54</v>
      </c>
      <c r="D63" s="162" t="s">
        <v>334</v>
      </c>
      <c r="E63" s="54"/>
      <c r="F63" s="53"/>
      <c r="G63" s="53"/>
      <c r="H63" s="53"/>
      <c r="I63" s="53"/>
      <c r="J63" s="53"/>
      <c r="K63" s="53"/>
    </row>
    <row r="64" spans="2:11" ht="13.8" x14ac:dyDescent="0.3">
      <c r="B64" s="53"/>
      <c r="C64" s="179"/>
      <c r="D64" s="53"/>
      <c r="E64" s="53"/>
      <c r="F64" s="53"/>
      <c r="G64" s="53"/>
      <c r="H64" s="53"/>
      <c r="I64" s="53"/>
      <c r="J64" s="53"/>
      <c r="K64" s="53"/>
    </row>
    <row r="65" spans="2:11" ht="13.8" x14ac:dyDescent="0.3">
      <c r="B65" s="55" t="s">
        <v>70</v>
      </c>
      <c r="C65" s="180" t="s">
        <v>71</v>
      </c>
      <c r="D65" s="55"/>
      <c r="E65" s="56">
        <v>0</v>
      </c>
      <c r="F65" s="41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 t="s">
        <v>219</v>
      </c>
      <c r="F66" s="59"/>
      <c r="G66" s="53"/>
      <c r="H66" s="53"/>
      <c r="I66" s="53"/>
      <c r="J66" s="53"/>
      <c r="K66" s="53"/>
    </row>
    <row r="67" spans="2:11" ht="13.8" x14ac:dyDescent="0.3">
      <c r="B67" s="60" t="s">
        <v>72</v>
      </c>
      <c r="C67" s="182">
        <f>C63*E65</f>
        <v>0</v>
      </c>
      <c r="D67" s="162" t="s">
        <v>334</v>
      </c>
      <c r="E67" s="58"/>
      <c r="F67" s="59"/>
      <c r="G67" s="53"/>
      <c r="H67" s="53"/>
      <c r="I67" s="53"/>
      <c r="J67" s="53"/>
      <c r="K67" s="53"/>
    </row>
    <row r="68" spans="2:11" ht="13.8" x14ac:dyDescent="0.3">
      <c r="C68" s="181"/>
      <c r="D68" s="41"/>
      <c r="E68" s="58"/>
      <c r="F68" s="59"/>
      <c r="G68" s="53"/>
      <c r="H68" s="53"/>
      <c r="I68" s="53"/>
      <c r="J68" s="53"/>
      <c r="K68" s="53"/>
    </row>
    <row r="69" spans="2:11" ht="13.8" x14ac:dyDescent="0.3">
      <c r="B69" s="55" t="s">
        <v>97</v>
      </c>
      <c r="C69" s="180" t="s">
        <v>71</v>
      </c>
      <c r="D69" s="55"/>
      <c r="E69" s="56">
        <v>0</v>
      </c>
      <c r="F69" s="41"/>
      <c r="G69" s="53"/>
      <c r="H69" s="53"/>
      <c r="I69" s="53"/>
      <c r="J69" s="53"/>
      <c r="K69" s="53"/>
    </row>
    <row r="70" spans="2:11" ht="13.8" x14ac:dyDescent="0.3">
      <c r="B70" s="37"/>
      <c r="C70" s="181"/>
      <c r="D70" s="41"/>
      <c r="E70" s="58"/>
      <c r="F70" s="59"/>
      <c r="G70" s="53"/>
      <c r="H70" s="53"/>
    </row>
    <row r="71" spans="2:11" ht="13.8" x14ac:dyDescent="0.3">
      <c r="B71" s="60" t="s">
        <v>94</v>
      </c>
      <c r="C71" s="182">
        <f>IF((C63*E65)&gt;0,(C67*E69),IF((C63*E65)=0,(C63*E69)))</f>
        <v>0</v>
      </c>
      <c r="D71" s="162" t="s">
        <v>334</v>
      </c>
      <c r="E71" s="58"/>
      <c r="F71" s="59"/>
      <c r="G71" s="53"/>
      <c r="H71" s="53"/>
    </row>
    <row r="72" spans="2:11" ht="14.4" thickBot="1" x14ac:dyDescent="0.35">
      <c r="B72" s="37"/>
      <c r="C72" s="57"/>
      <c r="D72" s="41"/>
      <c r="E72" s="58"/>
      <c r="F72" s="59"/>
      <c r="G72" s="53"/>
      <c r="H72" s="53"/>
    </row>
    <row r="73" spans="2:11" ht="13.8" thickBot="1" x14ac:dyDescent="0.3">
      <c r="B73" s="71" t="s">
        <v>74</v>
      </c>
      <c r="C73" s="62"/>
      <c r="D73" s="62"/>
      <c r="E73" s="63"/>
      <c r="F73" s="72" t="s">
        <v>75</v>
      </c>
      <c r="G73" s="2"/>
      <c r="H73" s="3"/>
    </row>
    <row r="76" spans="2:11" x14ac:dyDescent="0.25">
      <c r="B76" s="74"/>
    </row>
    <row r="77" spans="2:11" x14ac:dyDescent="0.25">
      <c r="B77" s="5"/>
    </row>
    <row r="78" spans="2:11" x14ac:dyDescent="0.25">
      <c r="B78" s="5"/>
    </row>
  </sheetData>
  <mergeCells count="1">
    <mergeCell ref="B1:G1"/>
  </mergeCells>
  <pageMargins left="0.78740157499999996" right="0.78740157499999996" top="0.984251969" bottom="0.984251969" header="0.49212598499999999" footer="0.49212598499999999"/>
  <pageSetup paperSize="9" scale="80" orientation="landscape" r:id="rId1"/>
  <headerFooter alignWithMargins="0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K78"/>
  <sheetViews>
    <sheetView topLeftCell="A52" workbookViewId="0">
      <selection activeCell="C60" sqref="C60:C71"/>
    </sheetView>
  </sheetViews>
  <sheetFormatPr defaultRowHeight="13.2" x14ac:dyDescent="0.25"/>
  <cols>
    <col min="1" max="1" width="1.5546875" customWidth="1"/>
    <col min="2" max="2" width="26.33203125" customWidth="1"/>
    <col min="3" max="3" width="16" customWidth="1"/>
    <col min="5" max="5" width="9.33203125" customWidth="1"/>
    <col min="6" max="6" width="13.5546875" customWidth="1"/>
    <col min="7" max="7" width="12.109375" customWidth="1"/>
    <col min="8" max="8" width="10.33203125" customWidth="1"/>
  </cols>
  <sheetData>
    <row r="1" spans="2:8" x14ac:dyDescent="0.25">
      <c r="B1" s="220"/>
      <c r="C1" s="220"/>
      <c r="D1" s="220"/>
      <c r="E1" s="220"/>
      <c r="F1" s="220"/>
      <c r="G1" s="220"/>
    </row>
    <row r="2" spans="2:8" ht="13.8" thickBot="1" x14ac:dyDescent="0.3"/>
    <row r="3" spans="2:8" ht="13.8" thickBot="1" x14ac:dyDescent="0.3">
      <c r="B3" s="1" t="s">
        <v>410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80" t="s">
        <v>408</v>
      </c>
      <c r="C5" s="7"/>
      <c r="D5" s="7"/>
      <c r="E5" s="7"/>
      <c r="F5" s="7"/>
      <c r="G5" s="67"/>
      <c r="H5" s="6"/>
    </row>
    <row r="6" spans="2:8" x14ac:dyDescent="0.25">
      <c r="B6" s="76" t="s">
        <v>232</v>
      </c>
      <c r="C6" s="10"/>
      <c r="D6" s="10"/>
      <c r="E6" s="10"/>
      <c r="F6" s="10"/>
      <c r="G6" s="69"/>
      <c r="H6" s="6"/>
    </row>
    <row r="7" spans="2:8" x14ac:dyDescent="0.25">
      <c r="B7" s="76" t="s">
        <v>406</v>
      </c>
      <c r="C7" s="10"/>
      <c r="D7" s="10"/>
      <c r="E7" s="10"/>
      <c r="F7" s="10"/>
      <c r="G7" s="69"/>
      <c r="H7" s="6"/>
    </row>
    <row r="8" spans="2:8" x14ac:dyDescent="0.25">
      <c r="B8" s="76" t="s">
        <v>233</v>
      </c>
      <c r="C8" s="10"/>
      <c r="D8" s="10"/>
      <c r="E8" s="10"/>
      <c r="F8" s="10"/>
      <c r="G8" s="69"/>
      <c r="H8" s="6"/>
    </row>
    <row r="9" spans="2:8" ht="13.8" thickBot="1" x14ac:dyDescent="0.3">
      <c r="B9" s="79"/>
      <c r="C9" s="14"/>
      <c r="D9" s="14"/>
      <c r="E9" s="14"/>
      <c r="F9" s="14"/>
      <c r="G9" s="65"/>
      <c r="H9" s="6"/>
    </row>
    <row r="10" spans="2:8" x14ac:dyDescent="0.25">
      <c r="B10" s="75"/>
      <c r="C10" s="6"/>
      <c r="D10" s="6"/>
      <c r="E10" s="6"/>
      <c r="F10" s="6"/>
      <c r="G10" s="6"/>
      <c r="H10" s="6"/>
    </row>
    <row r="11" spans="2:8" x14ac:dyDescent="0.25">
      <c r="B11" s="15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</row>
    <row r="12" spans="2:8" x14ac:dyDescent="0.25">
      <c r="B12" s="16" t="s">
        <v>20</v>
      </c>
      <c r="C12" s="18"/>
      <c r="D12" s="18">
        <v>1</v>
      </c>
      <c r="E12" s="18">
        <f>D12+0.75</f>
        <v>1.75</v>
      </c>
      <c r="F12" s="18">
        <f>E12+0.75</f>
        <v>2.5</v>
      </c>
      <c r="G12" s="18">
        <f>F12+0.75</f>
        <v>3.25</v>
      </c>
      <c r="H12" s="18">
        <f>G12+0.75</f>
        <v>4</v>
      </c>
    </row>
    <row r="13" spans="2:8" x14ac:dyDescent="0.25">
      <c r="B13" s="17" t="s">
        <v>21</v>
      </c>
      <c r="C13" s="18">
        <v>1</v>
      </c>
      <c r="D13" s="19">
        <f>(D12*C13)</f>
        <v>1</v>
      </c>
      <c r="E13" s="19">
        <f>(E12*C13)</f>
        <v>1.75</v>
      </c>
      <c r="F13" s="19">
        <f>(F12*C13)</f>
        <v>2.5</v>
      </c>
      <c r="G13" s="19">
        <f>(G12*C13)</f>
        <v>3.25</v>
      </c>
      <c r="H13" s="19">
        <f>(H12*C13)</f>
        <v>4</v>
      </c>
    </row>
    <row r="14" spans="2:8" x14ac:dyDescent="0.25">
      <c r="B14" s="17" t="s">
        <v>22</v>
      </c>
      <c r="C14" s="18">
        <v>2</v>
      </c>
      <c r="D14" s="19">
        <f>(D12*C14)</f>
        <v>2</v>
      </c>
      <c r="E14" s="19">
        <v>3</v>
      </c>
      <c r="F14" s="19">
        <f>(F12*C14)</f>
        <v>5</v>
      </c>
      <c r="G14" s="19">
        <f>(G12*C14)</f>
        <v>6.5</v>
      </c>
      <c r="H14" s="19">
        <f>(H12*C14)</f>
        <v>8</v>
      </c>
    </row>
    <row r="15" spans="2:8" x14ac:dyDescent="0.25">
      <c r="B15" s="17" t="s">
        <v>23</v>
      </c>
      <c r="C15" s="18">
        <v>3</v>
      </c>
      <c r="D15" s="19">
        <f>(D12*C15)</f>
        <v>3</v>
      </c>
      <c r="E15" s="19">
        <f>(E12*C15)</f>
        <v>5.25</v>
      </c>
      <c r="F15" s="19">
        <f>(F12*C15)</f>
        <v>7.5</v>
      </c>
      <c r="G15" s="19">
        <f>(G12*C15)</f>
        <v>9.75</v>
      </c>
      <c r="H15" s="19">
        <f>(H12*C15)</f>
        <v>12</v>
      </c>
    </row>
    <row r="17" spans="2:11" x14ac:dyDescent="0.25">
      <c r="B17" s="20" t="s">
        <v>142</v>
      </c>
      <c r="C17" s="21"/>
    </row>
    <row r="18" spans="2:11" x14ac:dyDescent="0.25">
      <c r="B18" s="6"/>
      <c r="C18" s="6"/>
      <c r="D18" s="6"/>
      <c r="E18" s="6"/>
      <c r="F18" s="6"/>
      <c r="G18" s="6"/>
      <c r="H18" s="6"/>
      <c r="I18" s="6"/>
    </row>
    <row r="19" spans="2:11" ht="13.8" x14ac:dyDescent="0.3">
      <c r="B19" s="106" t="s">
        <v>29</v>
      </c>
      <c r="C19" s="107" t="s">
        <v>14</v>
      </c>
      <c r="D19" s="108" t="s">
        <v>15</v>
      </c>
      <c r="E19" s="108" t="s">
        <v>16</v>
      </c>
      <c r="F19" s="108" t="s">
        <v>17</v>
      </c>
      <c r="G19" s="108" t="s">
        <v>18</v>
      </c>
      <c r="H19" s="108" t="s">
        <v>19</v>
      </c>
      <c r="I19" s="109"/>
      <c r="J19" s="25"/>
      <c r="K19" s="25"/>
    </row>
    <row r="20" spans="2:11" ht="13.8" x14ac:dyDescent="0.3">
      <c r="B20" s="110" t="s">
        <v>20</v>
      </c>
      <c r="C20" s="111"/>
      <c r="D20" s="111"/>
      <c r="E20" s="111"/>
      <c r="F20" s="111"/>
      <c r="G20" s="111"/>
      <c r="H20" s="111"/>
      <c r="I20" s="109"/>
      <c r="J20" s="25"/>
      <c r="K20" s="25"/>
    </row>
    <row r="21" spans="2:11" ht="13.8" x14ac:dyDescent="0.3">
      <c r="B21" s="112" t="s">
        <v>21</v>
      </c>
      <c r="C21" s="111"/>
      <c r="D21" s="133">
        <v>320.51</v>
      </c>
      <c r="E21" s="133">
        <f>D21*E13</f>
        <v>560.89249999999993</v>
      </c>
      <c r="F21" s="133">
        <f>D21*F13</f>
        <v>801.27499999999998</v>
      </c>
      <c r="G21" s="133">
        <f>D21*G13</f>
        <v>1041.6575</v>
      </c>
      <c r="H21" s="133">
        <f>D21*H13</f>
        <v>1282.04</v>
      </c>
      <c r="I21" s="109"/>
      <c r="J21" s="25"/>
      <c r="K21" s="25"/>
    </row>
    <row r="22" spans="2:11" ht="13.8" x14ac:dyDescent="0.3">
      <c r="B22" s="112" t="s">
        <v>22</v>
      </c>
      <c r="C22" s="111"/>
      <c r="D22" s="133">
        <f>D21*D14</f>
        <v>641.02</v>
      </c>
      <c r="E22" s="133">
        <f>D21*E14</f>
        <v>961.53</v>
      </c>
      <c r="F22" s="133">
        <f>D21*F14</f>
        <v>1602.55</v>
      </c>
      <c r="G22" s="133">
        <f>D21*G14</f>
        <v>2083.3150000000001</v>
      </c>
      <c r="H22" s="133">
        <f>D21*H14</f>
        <v>2564.08</v>
      </c>
      <c r="I22" s="109"/>
      <c r="J22" s="25"/>
      <c r="K22" s="25"/>
    </row>
    <row r="23" spans="2:11" ht="13.8" x14ac:dyDescent="0.3">
      <c r="B23" s="112" t="s">
        <v>23</v>
      </c>
      <c r="C23" s="111"/>
      <c r="D23" s="133">
        <f>D21*D15</f>
        <v>961.53</v>
      </c>
      <c r="E23" s="133">
        <f>D21*E15</f>
        <v>1682.6775</v>
      </c>
      <c r="F23" s="133">
        <f>D21*F15</f>
        <v>2403.8249999999998</v>
      </c>
      <c r="G23" s="133">
        <f>D21*G15</f>
        <v>3124.9724999999999</v>
      </c>
      <c r="H23" s="133">
        <f>D21*H15</f>
        <v>3846.12</v>
      </c>
      <c r="I23" s="109"/>
      <c r="J23" s="25"/>
      <c r="K23" s="25"/>
    </row>
    <row r="24" spans="2:11" ht="14.4" thickBot="1" x14ac:dyDescent="0.35">
      <c r="B24" s="109"/>
      <c r="C24" s="109"/>
      <c r="D24" s="109"/>
      <c r="E24" s="109"/>
      <c r="F24" s="109"/>
      <c r="G24" s="109"/>
      <c r="H24" s="109"/>
      <c r="I24" s="109"/>
      <c r="J24" s="25"/>
      <c r="K24" s="25"/>
    </row>
    <row r="25" spans="2:11" ht="16.2" thickBot="1" x14ac:dyDescent="0.3">
      <c r="B25" s="64" t="s">
        <v>30</v>
      </c>
      <c r="C25" s="29"/>
      <c r="D25" s="30"/>
      <c r="E25" s="29"/>
      <c r="F25" s="174">
        <v>511.54</v>
      </c>
      <c r="G25" s="152" t="s">
        <v>334</v>
      </c>
      <c r="H25" s="32"/>
      <c r="I25" s="73" t="s">
        <v>31</v>
      </c>
      <c r="J25" s="32"/>
      <c r="K25" s="32"/>
    </row>
    <row r="26" spans="2:11" ht="13.8" x14ac:dyDescent="0.25">
      <c r="B26" s="36"/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3.8" x14ac:dyDescent="0.25">
      <c r="B27" s="36" t="s">
        <v>34</v>
      </c>
      <c r="C27" s="32"/>
      <c r="D27" s="35"/>
      <c r="E27" s="32"/>
      <c r="F27" s="33"/>
      <c r="G27" s="32"/>
      <c r="H27" s="32"/>
      <c r="I27" s="32"/>
      <c r="J27" s="32"/>
      <c r="K27" s="32"/>
    </row>
    <row r="28" spans="2:11" ht="15.6" x14ac:dyDescent="0.25">
      <c r="B28" s="34"/>
      <c r="C28" s="32"/>
      <c r="D28" s="35"/>
      <c r="E28" s="32"/>
      <c r="F28" s="40" t="s">
        <v>37</v>
      </c>
      <c r="G28" s="32"/>
      <c r="H28" s="32"/>
      <c r="I28" s="37"/>
      <c r="J28" s="32"/>
      <c r="K28" s="32"/>
    </row>
    <row r="29" spans="2:11" x14ac:dyDescent="0.25">
      <c r="B29" s="38" t="s">
        <v>35</v>
      </c>
      <c r="C29" s="38"/>
      <c r="D29" s="38" t="s">
        <v>36</v>
      </c>
      <c r="E29" s="39">
        <v>0</v>
      </c>
      <c r="F29" s="42" t="s">
        <v>21</v>
      </c>
    </row>
    <row r="30" spans="2:11" x14ac:dyDescent="0.25">
      <c r="B30" s="41" t="s">
        <v>76</v>
      </c>
      <c r="C30" s="41"/>
      <c r="D30" s="41" t="s">
        <v>36</v>
      </c>
      <c r="E30" s="39">
        <v>0</v>
      </c>
      <c r="F30" s="42" t="s">
        <v>17</v>
      </c>
    </row>
    <row r="31" spans="2:11" x14ac:dyDescent="0.25">
      <c r="B31" s="38" t="s">
        <v>40</v>
      </c>
      <c r="C31" s="38"/>
      <c r="D31" s="38" t="s">
        <v>36</v>
      </c>
      <c r="E31" s="39">
        <v>0</v>
      </c>
      <c r="F31" s="42" t="s">
        <v>23</v>
      </c>
    </row>
    <row r="33" spans="2:11" x14ac:dyDescent="0.25">
      <c r="B33" s="38" t="s">
        <v>77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78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79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80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81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82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50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83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52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84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85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86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87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335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337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88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54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56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3" spans="2:11" ht="14.4" x14ac:dyDescent="0.3">
      <c r="B53" s="43" t="s">
        <v>59</v>
      </c>
    </row>
    <row r="55" spans="2:11" ht="14.4" x14ac:dyDescent="0.35">
      <c r="B55" s="38" t="s">
        <v>89</v>
      </c>
      <c r="C55" s="47"/>
      <c r="D55" s="47"/>
      <c r="E55" s="47"/>
      <c r="F55" s="47"/>
      <c r="G55" s="47"/>
      <c r="H55" s="47"/>
      <c r="I55" s="47"/>
      <c r="J55" s="131">
        <v>0.5</v>
      </c>
      <c r="K55" s="49">
        <v>0</v>
      </c>
    </row>
    <row r="56" spans="2:11" ht="14.4" x14ac:dyDescent="0.35">
      <c r="B56" s="41" t="s">
        <v>61</v>
      </c>
      <c r="J56" s="131">
        <v>0.5</v>
      </c>
      <c r="K56" s="49">
        <v>0</v>
      </c>
    </row>
    <row r="57" spans="2:11" ht="14.4" x14ac:dyDescent="0.35">
      <c r="B57" s="38" t="s">
        <v>90</v>
      </c>
      <c r="C57" s="47"/>
      <c r="D57" s="47"/>
      <c r="E57" s="47"/>
      <c r="F57" s="47"/>
      <c r="G57" s="47"/>
      <c r="H57" s="47"/>
      <c r="I57" s="47"/>
      <c r="J57" s="131">
        <v>0.5</v>
      </c>
      <c r="K57" s="49">
        <v>0</v>
      </c>
    </row>
    <row r="58" spans="2:11" ht="14.4" x14ac:dyDescent="0.35">
      <c r="B58" s="41" t="s">
        <v>63</v>
      </c>
      <c r="J58" s="131">
        <v>0.25</v>
      </c>
      <c r="K58" s="49">
        <v>0</v>
      </c>
    </row>
    <row r="59" spans="2:11" ht="14.4" x14ac:dyDescent="0.35">
      <c r="K59" s="50"/>
    </row>
    <row r="60" spans="2:11" ht="14.4" x14ac:dyDescent="0.35">
      <c r="B60" s="54" t="s">
        <v>91</v>
      </c>
      <c r="C60" s="183">
        <f>(250000+F25)+(F25*(((E29+E30+E31)+(K33+K34+K35+K36+K37+K38+K39+K40+K41+K42+K43+K44+K45+K46+K47+K48+K49+K50+K51))-(K55+K56+K57+K58)))</f>
        <v>250511.54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B61" s="54" t="s">
        <v>92</v>
      </c>
      <c r="C61" s="183">
        <v>50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C62" s="184"/>
      <c r="D62" s="53"/>
      <c r="E62" s="54"/>
      <c r="F62" s="53"/>
      <c r="G62" s="53"/>
      <c r="H62" s="53"/>
      <c r="K62" s="50"/>
    </row>
    <row r="63" spans="2:11" ht="13.8" x14ac:dyDescent="0.3">
      <c r="B63" s="51" t="s">
        <v>69</v>
      </c>
      <c r="C63" s="178">
        <f>IF(C60&lt;C61,C61,C60)</f>
        <v>250511.54</v>
      </c>
      <c r="D63" s="162" t="s">
        <v>334</v>
      </c>
      <c r="E63" s="54"/>
      <c r="F63" s="53"/>
      <c r="G63" s="53"/>
      <c r="H63" s="53"/>
      <c r="I63" s="53"/>
      <c r="J63" s="53"/>
      <c r="K63" s="53"/>
    </row>
    <row r="64" spans="2:11" ht="13.8" x14ac:dyDescent="0.3">
      <c r="B64" s="53"/>
      <c r="C64" s="179"/>
      <c r="D64" s="53"/>
      <c r="E64" s="53"/>
      <c r="F64" s="53"/>
      <c r="G64" s="53"/>
      <c r="H64" s="53"/>
      <c r="I64" s="53"/>
      <c r="J64" s="53"/>
      <c r="K64" s="53"/>
    </row>
    <row r="65" spans="2:11" ht="13.8" x14ac:dyDescent="0.3">
      <c r="B65" s="55" t="s">
        <v>70</v>
      </c>
      <c r="C65" s="180" t="s">
        <v>71</v>
      </c>
      <c r="D65" s="55"/>
      <c r="E65" s="56">
        <v>0</v>
      </c>
      <c r="F65" s="41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 t="s">
        <v>219</v>
      </c>
      <c r="F66" s="59"/>
      <c r="G66" s="53"/>
      <c r="H66" s="53"/>
      <c r="I66" s="53"/>
      <c r="J66" s="53"/>
      <c r="K66" s="53"/>
    </row>
    <row r="67" spans="2:11" ht="13.8" x14ac:dyDescent="0.3">
      <c r="B67" s="60" t="s">
        <v>72</v>
      </c>
      <c r="C67" s="182">
        <f>C63*E65</f>
        <v>0</v>
      </c>
      <c r="D67" s="162" t="s">
        <v>334</v>
      </c>
      <c r="E67" s="58"/>
      <c r="F67" s="59"/>
      <c r="G67" s="53"/>
      <c r="H67" s="53"/>
      <c r="I67" s="53"/>
      <c r="J67" s="53"/>
      <c r="K67" s="53"/>
    </row>
    <row r="68" spans="2:11" ht="13.8" x14ac:dyDescent="0.3">
      <c r="C68" s="181"/>
      <c r="D68" s="41"/>
      <c r="E68" s="58"/>
      <c r="F68" s="59"/>
      <c r="G68" s="53"/>
      <c r="H68" s="53"/>
      <c r="I68" s="53"/>
      <c r="J68" s="53"/>
      <c r="K68" s="53"/>
    </row>
    <row r="69" spans="2:11" ht="13.8" x14ac:dyDescent="0.3">
      <c r="B69" s="55" t="s">
        <v>97</v>
      </c>
      <c r="C69" s="180" t="s">
        <v>71</v>
      </c>
      <c r="D69" s="55"/>
      <c r="E69" s="56">
        <v>0</v>
      </c>
      <c r="F69" s="41"/>
      <c r="G69" s="53"/>
      <c r="H69" s="53"/>
      <c r="I69" s="53"/>
      <c r="J69" s="53"/>
      <c r="K69" s="53"/>
    </row>
    <row r="70" spans="2:11" ht="13.8" x14ac:dyDescent="0.3">
      <c r="B70" s="37"/>
      <c r="C70" s="181"/>
      <c r="D70" s="41"/>
      <c r="E70" s="58"/>
      <c r="F70" s="59"/>
      <c r="G70" s="53"/>
      <c r="H70" s="53"/>
    </row>
    <row r="71" spans="2:11" ht="13.8" x14ac:dyDescent="0.3">
      <c r="B71" s="60" t="s">
        <v>94</v>
      </c>
      <c r="C71" s="182">
        <f>IF((C63*E65)&gt;0,(C67*E69),IF((C63*E65)=0,(C63*E69)))</f>
        <v>0</v>
      </c>
      <c r="D71" s="162" t="s">
        <v>334</v>
      </c>
      <c r="E71" s="58"/>
      <c r="F71" s="59"/>
      <c r="G71" s="53"/>
      <c r="H71" s="53"/>
    </row>
    <row r="72" spans="2:11" ht="14.4" thickBot="1" x14ac:dyDescent="0.35">
      <c r="B72" s="37"/>
      <c r="C72" s="57"/>
      <c r="D72" s="41"/>
      <c r="E72" s="58"/>
      <c r="F72" s="59"/>
      <c r="G72" s="53"/>
      <c r="H72" s="53"/>
    </row>
    <row r="73" spans="2:11" ht="13.8" thickBot="1" x14ac:dyDescent="0.3">
      <c r="B73" s="71" t="s">
        <v>74</v>
      </c>
      <c r="C73" s="62"/>
      <c r="D73" s="62"/>
      <c r="E73" s="63"/>
      <c r="F73" s="72" t="s">
        <v>75</v>
      </c>
      <c r="G73" s="2"/>
      <c r="H73" s="3"/>
    </row>
    <row r="76" spans="2:11" x14ac:dyDescent="0.25">
      <c r="B76" s="74"/>
    </row>
    <row r="77" spans="2:11" x14ac:dyDescent="0.25">
      <c r="B77" s="5"/>
    </row>
    <row r="78" spans="2:11" x14ac:dyDescent="0.25">
      <c r="B78" s="5"/>
    </row>
  </sheetData>
  <mergeCells count="1">
    <mergeCell ref="B1:G1"/>
  </mergeCells>
  <pageMargins left="0.78740157499999996" right="0.78740157499999996" top="0.984251969" bottom="0.984251969" header="0.49212598499999999" footer="0.49212598499999999"/>
  <pageSetup paperSize="9" scale="80" orientation="landscape" r:id="rId1"/>
  <headerFooter alignWithMargins="0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24"/>
  <dimension ref="B1:K82"/>
  <sheetViews>
    <sheetView topLeftCell="A58" workbookViewId="0">
      <selection activeCell="C60" sqref="C60:C75"/>
    </sheetView>
  </sheetViews>
  <sheetFormatPr defaultRowHeight="13.2" x14ac:dyDescent="0.25"/>
  <cols>
    <col min="1" max="1" width="1.5546875" customWidth="1"/>
    <col min="2" max="2" width="26.109375" customWidth="1"/>
    <col min="3" max="3" width="16" customWidth="1"/>
    <col min="5" max="5" width="9.33203125" customWidth="1"/>
    <col min="6" max="6" width="13.5546875" customWidth="1"/>
    <col min="7" max="7" width="11.44140625" customWidth="1"/>
    <col min="8" max="8" width="10.33203125" customWidth="1"/>
  </cols>
  <sheetData>
    <row r="1" spans="2:8" x14ac:dyDescent="0.25">
      <c r="B1" s="220"/>
      <c r="C1" s="220"/>
      <c r="D1" s="220"/>
      <c r="E1" s="220"/>
      <c r="F1" s="220"/>
      <c r="G1" s="220"/>
    </row>
    <row r="2" spans="2:8" ht="13.8" thickBot="1" x14ac:dyDescent="0.3"/>
    <row r="3" spans="2:8" ht="13.8" thickBot="1" x14ac:dyDescent="0.3">
      <c r="B3" s="1" t="s">
        <v>250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78" t="s">
        <v>412</v>
      </c>
      <c r="C5" s="7"/>
      <c r="D5" s="7"/>
      <c r="E5" s="7"/>
      <c r="F5" s="7"/>
      <c r="G5" s="67"/>
      <c r="H5" s="6"/>
    </row>
    <row r="6" spans="2:8" x14ac:dyDescent="0.25">
      <c r="B6" s="76" t="s">
        <v>237</v>
      </c>
      <c r="C6" s="10"/>
      <c r="D6" s="10"/>
      <c r="E6" s="10"/>
      <c r="F6" s="10"/>
      <c r="G6" s="69"/>
      <c r="H6" s="6"/>
    </row>
    <row r="7" spans="2:8" x14ac:dyDescent="0.25">
      <c r="B7" s="76" t="s">
        <v>411</v>
      </c>
      <c r="C7" s="10"/>
      <c r="D7" s="10"/>
      <c r="E7" s="10"/>
      <c r="F7" s="10"/>
      <c r="G7" s="69"/>
      <c r="H7" s="6"/>
    </row>
    <row r="8" spans="2:8" x14ac:dyDescent="0.25">
      <c r="B8" s="76" t="s">
        <v>238</v>
      </c>
      <c r="C8" s="10"/>
      <c r="D8" s="10"/>
      <c r="E8" s="10"/>
      <c r="F8" s="10"/>
      <c r="G8" s="69"/>
      <c r="H8" s="6"/>
    </row>
    <row r="9" spans="2:8" ht="13.8" thickBot="1" x14ac:dyDescent="0.3">
      <c r="B9" s="79"/>
      <c r="C9" s="14"/>
      <c r="D9" s="14"/>
      <c r="E9" s="14"/>
      <c r="F9" s="14"/>
      <c r="G9" s="65"/>
      <c r="H9" s="6"/>
    </row>
    <row r="10" spans="2:8" x14ac:dyDescent="0.25">
      <c r="B10" s="75"/>
      <c r="C10" s="6"/>
      <c r="D10" s="6"/>
      <c r="E10" s="6"/>
      <c r="F10" s="6"/>
      <c r="G10" s="6"/>
      <c r="H10" s="6"/>
    </row>
    <row r="11" spans="2:8" x14ac:dyDescent="0.25">
      <c r="B11" s="15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</row>
    <row r="12" spans="2:8" x14ac:dyDescent="0.25">
      <c r="B12" s="16" t="s">
        <v>20</v>
      </c>
      <c r="C12" s="18"/>
      <c r="D12" s="18">
        <v>1</v>
      </c>
      <c r="E12" s="18">
        <f>D12+0.75</f>
        <v>1.75</v>
      </c>
      <c r="F12" s="18">
        <f>E12+0.75</f>
        <v>2.5</v>
      </c>
      <c r="G12" s="18">
        <f>F12+0.75</f>
        <v>3.25</v>
      </c>
      <c r="H12" s="18">
        <f>G12+0.75</f>
        <v>4</v>
      </c>
    </row>
    <row r="13" spans="2:8" x14ac:dyDescent="0.25">
      <c r="B13" s="17" t="s">
        <v>21</v>
      </c>
      <c r="C13" s="18">
        <v>1</v>
      </c>
      <c r="D13" s="19">
        <f>(D12*C13)</f>
        <v>1</v>
      </c>
      <c r="E13" s="19">
        <f>(E12*C13)</f>
        <v>1.75</v>
      </c>
      <c r="F13" s="19">
        <f>(F12*C13)</f>
        <v>2.5</v>
      </c>
      <c r="G13" s="19">
        <f>(G12*C13)</f>
        <v>3.25</v>
      </c>
      <c r="H13" s="19">
        <f>(H12*C13)</f>
        <v>4</v>
      </c>
    </row>
    <row r="14" spans="2:8" x14ac:dyDescent="0.25">
      <c r="B14" s="17" t="s">
        <v>22</v>
      </c>
      <c r="C14" s="18">
        <v>2</v>
      </c>
      <c r="D14" s="19">
        <f>(D12*C14)</f>
        <v>2</v>
      </c>
      <c r="E14" s="19">
        <v>3</v>
      </c>
      <c r="F14" s="19">
        <f>(F12*C14)</f>
        <v>5</v>
      </c>
      <c r="G14" s="19">
        <f>(G12*C14)</f>
        <v>6.5</v>
      </c>
      <c r="H14" s="19">
        <f>(H12*C14)</f>
        <v>8</v>
      </c>
    </row>
    <row r="15" spans="2:8" x14ac:dyDescent="0.25">
      <c r="B15" s="17" t="s">
        <v>23</v>
      </c>
      <c r="C15" s="18">
        <v>3</v>
      </c>
      <c r="D15" s="19">
        <f>(D12*C15)</f>
        <v>3</v>
      </c>
      <c r="E15" s="19">
        <f>(E12*C15)</f>
        <v>5.25</v>
      </c>
      <c r="F15" s="19">
        <f>(F12*C15)</f>
        <v>7.5</v>
      </c>
      <c r="G15" s="19">
        <f>(G12*C15)</f>
        <v>9.75</v>
      </c>
      <c r="H15" s="19">
        <f>(H12*C15)</f>
        <v>12</v>
      </c>
    </row>
    <row r="17" spans="2:11" x14ac:dyDescent="0.25">
      <c r="B17" s="20" t="s">
        <v>142</v>
      </c>
      <c r="C17" s="21"/>
    </row>
    <row r="18" spans="2:11" x14ac:dyDescent="0.25">
      <c r="B18" s="6"/>
      <c r="C18" s="6"/>
      <c r="D18" s="6"/>
      <c r="E18" s="6"/>
      <c r="F18" s="6"/>
      <c r="G18" s="6"/>
      <c r="H18" s="6"/>
      <c r="I18" s="6"/>
    </row>
    <row r="19" spans="2:11" ht="13.8" x14ac:dyDescent="0.3">
      <c r="B19" s="106" t="s">
        <v>29</v>
      </c>
      <c r="C19" s="107" t="s">
        <v>14</v>
      </c>
      <c r="D19" s="108" t="s">
        <v>15</v>
      </c>
      <c r="E19" s="108" t="s">
        <v>16</v>
      </c>
      <c r="F19" s="108" t="s">
        <v>17</v>
      </c>
      <c r="G19" s="108" t="s">
        <v>18</v>
      </c>
      <c r="H19" s="108" t="s">
        <v>19</v>
      </c>
      <c r="I19" s="109"/>
      <c r="J19" s="25"/>
      <c r="K19" s="25"/>
    </row>
    <row r="20" spans="2:11" ht="13.8" x14ac:dyDescent="0.3">
      <c r="B20" s="110" t="s">
        <v>20</v>
      </c>
      <c r="C20" s="111"/>
      <c r="D20" s="111"/>
      <c r="E20" s="111"/>
      <c r="F20" s="111"/>
      <c r="G20" s="111"/>
      <c r="H20" s="111"/>
      <c r="I20" s="109"/>
      <c r="J20" s="25"/>
      <c r="K20" s="25"/>
    </row>
    <row r="21" spans="2:11" ht="13.8" x14ac:dyDescent="0.3">
      <c r="B21" s="112" t="s">
        <v>21</v>
      </c>
      <c r="C21" s="111"/>
      <c r="D21" s="133">
        <v>0.1</v>
      </c>
      <c r="E21" s="133">
        <f>D21*E13</f>
        <v>0.17500000000000002</v>
      </c>
      <c r="F21" s="133">
        <f>D21*F13</f>
        <v>0.25</v>
      </c>
      <c r="G21" s="133">
        <f>D21*G13</f>
        <v>0.32500000000000001</v>
      </c>
      <c r="H21" s="133">
        <f>D21*H13</f>
        <v>0.4</v>
      </c>
      <c r="I21" s="109"/>
      <c r="J21" s="25"/>
      <c r="K21" s="25"/>
    </row>
    <row r="22" spans="2:11" ht="13.8" x14ac:dyDescent="0.3">
      <c r="B22" s="112" t="s">
        <v>22</v>
      </c>
      <c r="C22" s="111"/>
      <c r="D22" s="133">
        <f>D21*D14</f>
        <v>0.2</v>
      </c>
      <c r="E22" s="133">
        <f>D21*E14</f>
        <v>0.30000000000000004</v>
      </c>
      <c r="F22" s="133">
        <f>D21*F14</f>
        <v>0.5</v>
      </c>
      <c r="G22" s="133">
        <f>D21*G14</f>
        <v>0.65</v>
      </c>
      <c r="H22" s="133">
        <f>D21*H14</f>
        <v>0.8</v>
      </c>
      <c r="I22" s="109"/>
      <c r="J22" s="25"/>
      <c r="K22" s="25"/>
    </row>
    <row r="23" spans="2:11" ht="13.8" x14ac:dyDescent="0.3">
      <c r="B23" s="112" t="s">
        <v>23</v>
      </c>
      <c r="C23" s="111"/>
      <c r="D23" s="133">
        <f>D21*D15</f>
        <v>0.30000000000000004</v>
      </c>
      <c r="E23" s="133">
        <f>D21*E15</f>
        <v>0.52500000000000002</v>
      </c>
      <c r="F23" s="133">
        <f>D21*F15</f>
        <v>0.75</v>
      </c>
      <c r="G23" s="133">
        <f>D21*G15</f>
        <v>0.97500000000000009</v>
      </c>
      <c r="H23" s="133">
        <f>D21*H15</f>
        <v>1.2000000000000002</v>
      </c>
      <c r="I23" s="109"/>
      <c r="J23" s="25"/>
      <c r="K23" s="25"/>
    </row>
    <row r="24" spans="2:11" ht="14.4" thickBot="1" x14ac:dyDescent="0.35">
      <c r="B24" s="109"/>
      <c r="C24" s="109"/>
      <c r="D24" s="109"/>
      <c r="E24" s="109"/>
      <c r="F24" s="109"/>
      <c r="G24" s="109"/>
      <c r="H24" s="109"/>
      <c r="I24" s="109"/>
      <c r="J24" s="25"/>
      <c r="K24" s="25"/>
    </row>
    <row r="25" spans="2:11" ht="16.2" thickBot="1" x14ac:dyDescent="0.3">
      <c r="B25" s="64" t="s">
        <v>30</v>
      </c>
      <c r="C25" s="29"/>
      <c r="D25" s="30"/>
      <c r="E25" s="29"/>
      <c r="F25" s="174">
        <v>0.53</v>
      </c>
      <c r="G25" s="152" t="s">
        <v>334</v>
      </c>
      <c r="H25" s="32"/>
      <c r="I25" s="73" t="s">
        <v>31</v>
      </c>
      <c r="J25" s="32"/>
      <c r="K25" s="32"/>
    </row>
    <row r="26" spans="2:11" ht="13.8" x14ac:dyDescent="0.25">
      <c r="B26" s="36"/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3.8" x14ac:dyDescent="0.25">
      <c r="B27" s="36" t="s">
        <v>34</v>
      </c>
      <c r="C27" s="32"/>
      <c r="D27" s="35"/>
      <c r="E27" s="32"/>
      <c r="F27" s="33"/>
      <c r="G27" s="32"/>
      <c r="H27" s="32"/>
      <c r="I27" s="32"/>
      <c r="J27" s="32"/>
      <c r="K27" s="32"/>
    </row>
    <row r="28" spans="2:11" ht="15.6" x14ac:dyDescent="0.25">
      <c r="B28" s="34"/>
      <c r="C28" s="32"/>
      <c r="D28" s="35"/>
      <c r="E28" s="32"/>
      <c r="F28" s="40" t="s">
        <v>37</v>
      </c>
      <c r="G28" s="32"/>
      <c r="H28" s="32"/>
      <c r="I28" s="37"/>
      <c r="J28" s="32"/>
      <c r="K28" s="32"/>
    </row>
    <row r="29" spans="2:11" x14ac:dyDescent="0.25">
      <c r="B29" s="38" t="s">
        <v>35</v>
      </c>
      <c r="C29" s="38"/>
      <c r="D29" s="38" t="s">
        <v>36</v>
      </c>
      <c r="E29" s="39">
        <v>0</v>
      </c>
      <c r="F29" s="42" t="s">
        <v>21</v>
      </c>
    </row>
    <row r="30" spans="2:11" x14ac:dyDescent="0.25">
      <c r="B30" s="41" t="s">
        <v>76</v>
      </c>
      <c r="C30" s="41"/>
      <c r="D30" s="41" t="s">
        <v>36</v>
      </c>
      <c r="E30" s="39">
        <v>0</v>
      </c>
      <c r="F30" s="42" t="s">
        <v>17</v>
      </c>
    </row>
    <row r="31" spans="2:11" x14ac:dyDescent="0.25">
      <c r="B31" s="38" t="s">
        <v>40</v>
      </c>
      <c r="C31" s="38"/>
      <c r="D31" s="38" t="s">
        <v>36</v>
      </c>
      <c r="E31" s="39">
        <v>0</v>
      </c>
      <c r="F31" s="42" t="s">
        <v>23</v>
      </c>
    </row>
    <row r="33" spans="2:11" x14ac:dyDescent="0.25">
      <c r="B33" s="38" t="s">
        <v>77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78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79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80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81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82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50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83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52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84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85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86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87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335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337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88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54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56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3" spans="2:11" ht="14.4" x14ac:dyDescent="0.3">
      <c r="B53" s="43" t="s">
        <v>59</v>
      </c>
    </row>
    <row r="55" spans="2:11" ht="14.4" x14ac:dyDescent="0.35">
      <c r="B55" s="38" t="s">
        <v>89</v>
      </c>
      <c r="C55" s="47"/>
      <c r="D55" s="47"/>
      <c r="E55" s="47"/>
      <c r="F55" s="47"/>
      <c r="G55" s="47"/>
      <c r="H55" s="47"/>
      <c r="I55" s="47"/>
      <c r="J55" s="131">
        <v>0.5</v>
      </c>
      <c r="K55" s="49">
        <v>0</v>
      </c>
    </row>
    <row r="56" spans="2:11" ht="14.4" x14ac:dyDescent="0.35">
      <c r="B56" s="41" t="s">
        <v>61</v>
      </c>
      <c r="J56" s="131">
        <v>0.5</v>
      </c>
      <c r="K56" s="49">
        <v>0</v>
      </c>
    </row>
    <row r="57" spans="2:11" ht="14.4" x14ac:dyDescent="0.35">
      <c r="B57" s="38" t="s">
        <v>90</v>
      </c>
      <c r="C57" s="47"/>
      <c r="D57" s="47"/>
      <c r="E57" s="47"/>
      <c r="F57" s="47"/>
      <c r="G57" s="47"/>
      <c r="H57" s="47"/>
      <c r="I57" s="47"/>
      <c r="J57" s="131">
        <v>0.5</v>
      </c>
      <c r="K57" s="49">
        <v>0</v>
      </c>
    </row>
    <row r="58" spans="2:11" ht="14.4" x14ac:dyDescent="0.35">
      <c r="B58" s="41" t="s">
        <v>63</v>
      </c>
      <c r="J58" s="131">
        <v>0.25</v>
      </c>
      <c r="K58" s="49">
        <v>0</v>
      </c>
    </row>
    <row r="59" spans="2:11" ht="14.4" x14ac:dyDescent="0.35">
      <c r="K59" s="50"/>
    </row>
    <row r="60" spans="2:11" ht="14.4" x14ac:dyDescent="0.35">
      <c r="B60" s="54" t="s">
        <v>91</v>
      </c>
      <c r="C60" s="183">
        <f>(25+F25)+(F25*(((E29+E30+E31)+(K33+K34+K35+K36+K37+K38+K39+K40+K41+K42+K43+K44+K45+K46+K47+K48+K49+K50+K51))-(K55+K56+K57+K58)))</f>
        <v>25.53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B61" s="54" t="s">
        <v>92</v>
      </c>
      <c r="C61" s="183">
        <v>25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C62" s="184"/>
      <c r="D62" s="53"/>
      <c r="E62" s="54"/>
      <c r="F62" s="53"/>
      <c r="G62" s="53"/>
      <c r="H62" s="53"/>
      <c r="K62" s="50"/>
    </row>
    <row r="63" spans="2:11" ht="13.8" x14ac:dyDescent="0.3">
      <c r="B63" s="51" t="s">
        <v>69</v>
      </c>
      <c r="C63" s="178">
        <f>IF(C60&lt;C61,C61,C60)</f>
        <v>25.53</v>
      </c>
      <c r="D63" s="162" t="s">
        <v>334</v>
      </c>
      <c r="E63" s="54"/>
      <c r="F63" s="53"/>
      <c r="G63" s="53"/>
      <c r="H63" s="53"/>
      <c r="I63" s="53"/>
      <c r="J63" s="53"/>
      <c r="K63" s="53"/>
    </row>
    <row r="64" spans="2:11" ht="13.8" x14ac:dyDescent="0.3">
      <c r="B64" s="54"/>
      <c r="C64" s="183"/>
      <c r="D64" s="53"/>
      <c r="E64" s="54"/>
      <c r="F64" s="53"/>
      <c r="G64" s="53"/>
      <c r="H64" s="53"/>
      <c r="I64" s="53"/>
      <c r="J64" s="53"/>
      <c r="K64" s="53"/>
    </row>
    <row r="65" spans="2:11" ht="13.8" x14ac:dyDescent="0.3">
      <c r="B65" s="51" t="s">
        <v>239</v>
      </c>
      <c r="C65" s="178">
        <v>1</v>
      </c>
      <c r="D65" s="53"/>
      <c r="E65" s="54"/>
      <c r="F65" s="53"/>
      <c r="G65" s="53"/>
      <c r="H65" s="53"/>
      <c r="I65" s="53"/>
      <c r="J65" s="53"/>
      <c r="K65" s="53"/>
    </row>
    <row r="66" spans="2:11" ht="13.8" x14ac:dyDescent="0.3">
      <c r="C66" s="184"/>
      <c r="D66" s="53"/>
      <c r="E66" s="54"/>
      <c r="F66" s="53"/>
      <c r="G66" s="53"/>
      <c r="H66" s="53"/>
      <c r="I66" s="53"/>
      <c r="J66" s="53"/>
      <c r="K66" s="53"/>
    </row>
    <row r="67" spans="2:11" ht="13.8" x14ac:dyDescent="0.3">
      <c r="B67" s="51" t="s">
        <v>72</v>
      </c>
      <c r="C67" s="178">
        <f>C60*C65</f>
        <v>25.53</v>
      </c>
      <c r="D67" s="162" t="s">
        <v>334</v>
      </c>
      <c r="E67" s="54"/>
      <c r="F67" s="53"/>
      <c r="G67" s="53"/>
      <c r="H67" s="53"/>
      <c r="I67" s="53"/>
      <c r="J67" s="53"/>
      <c r="K67" s="53"/>
    </row>
    <row r="68" spans="2:11" ht="13.8" x14ac:dyDescent="0.3">
      <c r="B68" s="53"/>
      <c r="C68" s="179"/>
      <c r="D68" s="53"/>
      <c r="E68" s="53"/>
      <c r="F68" s="53"/>
      <c r="G68" s="53"/>
      <c r="H68" s="53"/>
      <c r="I68" s="53"/>
      <c r="J68" s="53"/>
      <c r="K68" s="53"/>
    </row>
    <row r="69" spans="2:11" ht="13.8" x14ac:dyDescent="0.3">
      <c r="B69" s="55" t="s">
        <v>70</v>
      </c>
      <c r="C69" s="180" t="s">
        <v>71</v>
      </c>
      <c r="D69" s="55"/>
      <c r="E69" s="56">
        <v>0</v>
      </c>
      <c r="F69" s="41"/>
      <c r="G69" s="53"/>
      <c r="H69" s="53"/>
      <c r="I69" s="53"/>
      <c r="J69" s="53"/>
      <c r="K69" s="53"/>
    </row>
    <row r="70" spans="2:11" ht="13.8" x14ac:dyDescent="0.3">
      <c r="B70" s="37"/>
      <c r="C70" s="181"/>
      <c r="D70" s="41"/>
      <c r="E70" s="58" t="s">
        <v>219</v>
      </c>
      <c r="F70" s="59"/>
      <c r="G70" s="53"/>
      <c r="H70" s="53"/>
      <c r="I70" s="53"/>
      <c r="J70" s="53"/>
      <c r="K70" s="53"/>
    </row>
    <row r="71" spans="2:11" ht="13.8" x14ac:dyDescent="0.3">
      <c r="B71" s="60" t="s">
        <v>94</v>
      </c>
      <c r="C71" s="182">
        <f>C67*E69</f>
        <v>0</v>
      </c>
      <c r="D71" s="162" t="s">
        <v>334</v>
      </c>
      <c r="E71" s="58"/>
      <c r="F71" s="59"/>
      <c r="G71" s="53"/>
      <c r="H71" s="53"/>
      <c r="I71" s="53"/>
      <c r="J71" s="53"/>
      <c r="K71" s="53"/>
    </row>
    <row r="72" spans="2:11" ht="13.8" x14ac:dyDescent="0.3">
      <c r="C72" s="181"/>
      <c r="D72" s="41"/>
      <c r="E72" s="58"/>
      <c r="F72" s="59"/>
      <c r="G72" s="53"/>
      <c r="H72" s="53"/>
      <c r="I72" s="53"/>
      <c r="J72" s="53"/>
      <c r="K72" s="53"/>
    </row>
    <row r="73" spans="2:11" ht="13.8" x14ac:dyDescent="0.3">
      <c r="B73" s="55" t="s">
        <v>97</v>
      </c>
      <c r="C73" s="180" t="s">
        <v>71</v>
      </c>
      <c r="D73" s="55"/>
      <c r="E73" s="56">
        <v>0</v>
      </c>
      <c r="F73" s="41"/>
      <c r="G73" s="53"/>
      <c r="H73" s="53"/>
      <c r="I73" s="53"/>
      <c r="J73" s="53"/>
      <c r="K73" s="53"/>
    </row>
    <row r="74" spans="2:11" ht="13.8" x14ac:dyDescent="0.3">
      <c r="B74" s="37"/>
      <c r="C74" s="181"/>
      <c r="D74" s="41"/>
      <c r="E74" s="58"/>
      <c r="F74" s="59"/>
      <c r="G74" s="53"/>
      <c r="H74" s="53"/>
    </row>
    <row r="75" spans="2:11" ht="13.8" x14ac:dyDescent="0.3">
      <c r="B75" s="60" t="s">
        <v>106</v>
      </c>
      <c r="C75" s="182">
        <f>IF((C67*E69)&gt;0,(C71*E73),IF((C67*E69)=0,(C67*E73)))</f>
        <v>0</v>
      </c>
      <c r="D75" s="162" t="s">
        <v>334</v>
      </c>
      <c r="E75" s="58"/>
      <c r="F75" s="59"/>
      <c r="G75" s="53"/>
      <c r="H75" s="53"/>
    </row>
    <row r="76" spans="2:11" ht="13.8" x14ac:dyDescent="0.3">
      <c r="B76" s="37"/>
      <c r="C76" s="147"/>
      <c r="D76" s="41"/>
      <c r="E76" s="58"/>
      <c r="F76" s="59"/>
      <c r="G76" s="53"/>
      <c r="H76" s="53"/>
    </row>
    <row r="77" spans="2:11" ht="14.4" thickBot="1" x14ac:dyDescent="0.35">
      <c r="B77" s="37"/>
      <c r="C77" s="57"/>
      <c r="D77" s="41"/>
      <c r="E77" s="58"/>
      <c r="F77" s="59"/>
      <c r="G77" s="53"/>
      <c r="H77" s="53"/>
    </row>
    <row r="78" spans="2:11" ht="13.8" thickBot="1" x14ac:dyDescent="0.3">
      <c r="B78" s="71" t="s">
        <v>74</v>
      </c>
      <c r="C78" s="62"/>
      <c r="D78" s="62"/>
      <c r="E78" s="63"/>
      <c r="F78" s="72" t="s">
        <v>75</v>
      </c>
      <c r="G78" s="2"/>
      <c r="H78" s="3"/>
    </row>
    <row r="80" spans="2:11" x14ac:dyDescent="0.25">
      <c r="B80" s="74"/>
    </row>
    <row r="81" spans="2:2" x14ac:dyDescent="0.25">
      <c r="B81" s="5"/>
    </row>
    <row r="82" spans="2:2" x14ac:dyDescent="0.25">
      <c r="B82" s="5"/>
    </row>
  </sheetData>
  <mergeCells count="1">
    <mergeCell ref="B1:G1"/>
  </mergeCells>
  <pageMargins left="0.78740157499999996" right="0.78740157499999996" top="0.984251969" bottom="0.984251969" header="0.49212598499999999" footer="0.49212598499999999"/>
  <pageSetup paperSize="9" scale="80" orientation="landscape" r:id="rId1"/>
  <headerFooter alignWithMargins="0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K82"/>
  <sheetViews>
    <sheetView topLeftCell="A58" workbookViewId="0">
      <selection activeCell="C60" sqref="C60:C75"/>
    </sheetView>
  </sheetViews>
  <sheetFormatPr defaultRowHeight="13.2" x14ac:dyDescent="0.25"/>
  <cols>
    <col min="1" max="1" width="1.5546875" customWidth="1"/>
    <col min="2" max="2" width="26.109375" customWidth="1"/>
    <col min="3" max="3" width="16" customWidth="1"/>
    <col min="5" max="5" width="9.33203125" customWidth="1"/>
    <col min="6" max="6" width="13.5546875" customWidth="1"/>
    <col min="7" max="7" width="11.44140625" customWidth="1"/>
    <col min="8" max="8" width="10.33203125" customWidth="1"/>
  </cols>
  <sheetData>
    <row r="1" spans="2:8" x14ac:dyDescent="0.25">
      <c r="B1" s="220"/>
      <c r="C1" s="220"/>
      <c r="D1" s="220"/>
      <c r="E1" s="220"/>
      <c r="F1" s="220"/>
      <c r="G1" s="220"/>
    </row>
    <row r="2" spans="2:8" ht="13.8" thickBot="1" x14ac:dyDescent="0.3"/>
    <row r="3" spans="2:8" ht="13.8" thickBot="1" x14ac:dyDescent="0.3">
      <c r="B3" s="1" t="s">
        <v>254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78" t="s">
        <v>412</v>
      </c>
      <c r="C5" s="7"/>
      <c r="D5" s="7"/>
      <c r="E5" s="7"/>
      <c r="F5" s="7"/>
      <c r="G5" s="67"/>
      <c r="H5" s="6"/>
    </row>
    <row r="6" spans="2:8" x14ac:dyDescent="0.25">
      <c r="B6" s="76" t="s">
        <v>237</v>
      </c>
      <c r="C6" s="10"/>
      <c r="D6" s="10"/>
      <c r="E6" s="10"/>
      <c r="F6" s="10"/>
      <c r="G6" s="69"/>
      <c r="H6" s="6"/>
    </row>
    <row r="7" spans="2:8" x14ac:dyDescent="0.25">
      <c r="B7" s="76" t="s">
        <v>411</v>
      </c>
      <c r="C7" s="10"/>
      <c r="D7" s="10"/>
      <c r="E7" s="10"/>
      <c r="F7" s="10"/>
      <c r="G7" s="69"/>
      <c r="H7" s="6"/>
    </row>
    <row r="8" spans="2:8" x14ac:dyDescent="0.25">
      <c r="B8" s="76" t="s">
        <v>238</v>
      </c>
      <c r="C8" s="10"/>
      <c r="D8" s="10"/>
      <c r="E8" s="10"/>
      <c r="F8" s="10"/>
      <c r="G8" s="69"/>
      <c r="H8" s="6"/>
    </row>
    <row r="9" spans="2:8" ht="13.8" thickBot="1" x14ac:dyDescent="0.3">
      <c r="B9" s="79"/>
      <c r="C9" s="14"/>
      <c r="D9" s="14"/>
      <c r="E9" s="14"/>
      <c r="F9" s="14"/>
      <c r="G9" s="65"/>
      <c r="H9" s="6"/>
    </row>
    <row r="10" spans="2:8" x14ac:dyDescent="0.25">
      <c r="B10" s="75"/>
      <c r="C10" s="6"/>
      <c r="D10" s="6"/>
      <c r="E10" s="6"/>
      <c r="F10" s="6"/>
      <c r="G10" s="6"/>
      <c r="H10" s="6"/>
    </row>
    <row r="11" spans="2:8" x14ac:dyDescent="0.25">
      <c r="B11" s="15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</row>
    <row r="12" spans="2:8" x14ac:dyDescent="0.25">
      <c r="B12" s="16" t="s">
        <v>20</v>
      </c>
      <c r="C12" s="18"/>
      <c r="D12" s="18">
        <v>1</v>
      </c>
      <c r="E12" s="18">
        <f>D12+0.75</f>
        <v>1.75</v>
      </c>
      <c r="F12" s="18">
        <f>E12+0.75</f>
        <v>2.5</v>
      </c>
      <c r="G12" s="18">
        <f>F12+0.75</f>
        <v>3.25</v>
      </c>
      <c r="H12" s="18">
        <f>G12+0.75</f>
        <v>4</v>
      </c>
    </row>
    <row r="13" spans="2:8" x14ac:dyDescent="0.25">
      <c r="B13" s="17" t="s">
        <v>21</v>
      </c>
      <c r="C13" s="18">
        <v>1</v>
      </c>
      <c r="D13" s="19">
        <f>(D12*C13)</f>
        <v>1</v>
      </c>
      <c r="E13" s="19">
        <f>(E12*C13)</f>
        <v>1.75</v>
      </c>
      <c r="F13" s="19">
        <f>(F12*C13)</f>
        <v>2.5</v>
      </c>
      <c r="G13" s="19">
        <f>(G12*C13)</f>
        <v>3.25</v>
      </c>
      <c r="H13" s="19">
        <f>(H12*C13)</f>
        <v>4</v>
      </c>
    </row>
    <row r="14" spans="2:8" x14ac:dyDescent="0.25">
      <c r="B14" s="17" t="s">
        <v>22</v>
      </c>
      <c r="C14" s="18">
        <v>2</v>
      </c>
      <c r="D14" s="19">
        <f>(D12*C14)</f>
        <v>2</v>
      </c>
      <c r="E14" s="19">
        <v>3</v>
      </c>
      <c r="F14" s="19">
        <f>(F12*C14)</f>
        <v>5</v>
      </c>
      <c r="G14" s="19">
        <f>(G12*C14)</f>
        <v>6.5</v>
      </c>
      <c r="H14" s="19">
        <f>(H12*C14)</f>
        <v>8</v>
      </c>
    </row>
    <row r="15" spans="2:8" x14ac:dyDescent="0.25">
      <c r="B15" s="17" t="s">
        <v>23</v>
      </c>
      <c r="C15" s="18">
        <v>3</v>
      </c>
      <c r="D15" s="19">
        <f>(D12*C15)</f>
        <v>3</v>
      </c>
      <c r="E15" s="19">
        <f>(E12*C15)</f>
        <v>5.25</v>
      </c>
      <c r="F15" s="19">
        <f>(F12*C15)</f>
        <v>7.5</v>
      </c>
      <c r="G15" s="19">
        <f>(G12*C15)</f>
        <v>9.75</v>
      </c>
      <c r="H15" s="19">
        <f>(H12*C15)</f>
        <v>12</v>
      </c>
    </row>
    <row r="17" spans="2:11" x14ac:dyDescent="0.25">
      <c r="B17" s="20" t="s">
        <v>142</v>
      </c>
      <c r="C17" s="21"/>
    </row>
    <row r="18" spans="2:11" x14ac:dyDescent="0.25">
      <c r="B18" s="6"/>
      <c r="C18" s="6"/>
      <c r="D18" s="6"/>
      <c r="E18" s="6"/>
      <c r="F18" s="6"/>
      <c r="G18" s="6"/>
      <c r="H18" s="6"/>
      <c r="I18" s="6"/>
    </row>
    <row r="19" spans="2:11" ht="13.8" x14ac:dyDescent="0.3">
      <c r="B19" s="106" t="s">
        <v>29</v>
      </c>
      <c r="C19" s="107" t="s">
        <v>14</v>
      </c>
      <c r="D19" s="108" t="s">
        <v>15</v>
      </c>
      <c r="E19" s="108" t="s">
        <v>16</v>
      </c>
      <c r="F19" s="108" t="s">
        <v>17</v>
      </c>
      <c r="G19" s="108" t="s">
        <v>18</v>
      </c>
      <c r="H19" s="108" t="s">
        <v>19</v>
      </c>
      <c r="I19" s="109"/>
      <c r="J19" s="25"/>
      <c r="K19" s="25"/>
    </row>
    <row r="20" spans="2:11" ht="13.8" x14ac:dyDescent="0.3">
      <c r="B20" s="110" t="s">
        <v>20</v>
      </c>
      <c r="C20" s="111"/>
      <c r="D20" s="111"/>
      <c r="E20" s="111"/>
      <c r="F20" s="111"/>
      <c r="G20" s="111"/>
      <c r="H20" s="111"/>
      <c r="I20" s="109"/>
      <c r="J20" s="25"/>
      <c r="K20" s="25"/>
    </row>
    <row r="21" spans="2:11" ht="13.8" x14ac:dyDescent="0.3">
      <c r="B21" s="112" t="s">
        <v>21</v>
      </c>
      <c r="C21" s="111"/>
      <c r="D21" s="133">
        <v>0.19</v>
      </c>
      <c r="E21" s="133">
        <f>D21*E13</f>
        <v>0.33250000000000002</v>
      </c>
      <c r="F21" s="133">
        <f>D21*F13</f>
        <v>0.47499999999999998</v>
      </c>
      <c r="G21" s="133">
        <f>D21*G13</f>
        <v>0.61750000000000005</v>
      </c>
      <c r="H21" s="133">
        <f>D21*H13</f>
        <v>0.76</v>
      </c>
      <c r="I21" s="109"/>
      <c r="J21" s="25"/>
      <c r="K21" s="25"/>
    </row>
    <row r="22" spans="2:11" ht="13.8" x14ac:dyDescent="0.3">
      <c r="B22" s="112" t="s">
        <v>22</v>
      </c>
      <c r="C22" s="111"/>
      <c r="D22" s="133">
        <f>D21*D14</f>
        <v>0.38</v>
      </c>
      <c r="E22" s="133">
        <f>D21*E14</f>
        <v>0.57000000000000006</v>
      </c>
      <c r="F22" s="133">
        <f>D21*F14</f>
        <v>0.95</v>
      </c>
      <c r="G22" s="133">
        <f>D21*G14</f>
        <v>1.2350000000000001</v>
      </c>
      <c r="H22" s="133">
        <f>D21*H14</f>
        <v>1.52</v>
      </c>
      <c r="I22" s="109"/>
      <c r="J22" s="25"/>
      <c r="K22" s="25"/>
    </row>
    <row r="23" spans="2:11" ht="13.8" x14ac:dyDescent="0.3">
      <c r="B23" s="112" t="s">
        <v>23</v>
      </c>
      <c r="C23" s="111"/>
      <c r="D23" s="133">
        <f>D21*D15</f>
        <v>0.57000000000000006</v>
      </c>
      <c r="E23" s="133">
        <f>D21*E15</f>
        <v>0.99750000000000005</v>
      </c>
      <c r="F23" s="133">
        <f>D21*F15</f>
        <v>1.425</v>
      </c>
      <c r="G23" s="133">
        <f>D21*G15</f>
        <v>1.8525</v>
      </c>
      <c r="H23" s="133">
        <f>D21*H15</f>
        <v>2.2800000000000002</v>
      </c>
      <c r="I23" s="109"/>
      <c r="J23" s="25"/>
      <c r="K23" s="25"/>
    </row>
    <row r="24" spans="2:11" ht="14.4" thickBot="1" x14ac:dyDescent="0.35">
      <c r="B24" s="109"/>
      <c r="C24" s="109"/>
      <c r="D24" s="109"/>
      <c r="E24" s="109"/>
      <c r="F24" s="109"/>
      <c r="G24" s="109"/>
      <c r="H24" s="109"/>
      <c r="I24" s="109"/>
      <c r="J24" s="25"/>
      <c r="K24" s="25"/>
    </row>
    <row r="25" spans="2:11" ht="16.2" thickBot="1" x14ac:dyDescent="0.3">
      <c r="B25" s="64" t="s">
        <v>30</v>
      </c>
      <c r="C25" s="29"/>
      <c r="D25" s="30"/>
      <c r="E25" s="29"/>
      <c r="F25" s="174">
        <v>1</v>
      </c>
      <c r="G25" s="152" t="s">
        <v>334</v>
      </c>
      <c r="H25" s="32"/>
      <c r="I25" s="73" t="s">
        <v>31</v>
      </c>
      <c r="J25" s="32"/>
      <c r="K25" s="32"/>
    </row>
    <row r="26" spans="2:11" ht="13.8" x14ac:dyDescent="0.25">
      <c r="B26" s="36"/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3.8" x14ac:dyDescent="0.25">
      <c r="B27" s="36" t="s">
        <v>34</v>
      </c>
      <c r="C27" s="32"/>
      <c r="D27" s="35"/>
      <c r="E27" s="32"/>
      <c r="F27" s="33"/>
      <c r="G27" s="32"/>
      <c r="H27" s="32"/>
      <c r="I27" s="32"/>
      <c r="J27" s="32"/>
      <c r="K27" s="32"/>
    </row>
    <row r="28" spans="2:11" ht="15.6" x14ac:dyDescent="0.25">
      <c r="B28" s="34"/>
      <c r="C28" s="32"/>
      <c r="D28" s="35"/>
      <c r="E28" s="32"/>
      <c r="F28" s="40" t="s">
        <v>37</v>
      </c>
      <c r="G28" s="32"/>
      <c r="H28" s="32"/>
      <c r="I28" s="37"/>
      <c r="J28" s="32"/>
      <c r="K28" s="32"/>
    </row>
    <row r="29" spans="2:11" x14ac:dyDescent="0.25">
      <c r="B29" s="38" t="s">
        <v>35</v>
      </c>
      <c r="C29" s="38"/>
      <c r="D29" s="38" t="s">
        <v>36</v>
      </c>
      <c r="E29" s="39">
        <v>0</v>
      </c>
      <c r="F29" s="42" t="s">
        <v>21</v>
      </c>
    </row>
    <row r="30" spans="2:11" x14ac:dyDescent="0.25">
      <c r="B30" s="41" t="s">
        <v>76</v>
      </c>
      <c r="C30" s="41"/>
      <c r="D30" s="41" t="s">
        <v>36</v>
      </c>
      <c r="E30" s="39">
        <v>0</v>
      </c>
      <c r="F30" s="42" t="s">
        <v>17</v>
      </c>
    </row>
    <row r="31" spans="2:11" x14ac:dyDescent="0.25">
      <c r="B31" s="38" t="s">
        <v>40</v>
      </c>
      <c r="C31" s="38"/>
      <c r="D31" s="38" t="s">
        <v>36</v>
      </c>
      <c r="E31" s="39">
        <v>0</v>
      </c>
      <c r="F31" s="42" t="s">
        <v>23</v>
      </c>
    </row>
    <row r="33" spans="2:11" x14ac:dyDescent="0.25">
      <c r="B33" s="38" t="s">
        <v>77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78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79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80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81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82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50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83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52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84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85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86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87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335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337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88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54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56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3" spans="2:11" ht="14.4" x14ac:dyDescent="0.3">
      <c r="B53" s="43" t="s">
        <v>59</v>
      </c>
    </row>
    <row r="55" spans="2:11" ht="14.4" x14ac:dyDescent="0.35">
      <c r="B55" s="38" t="s">
        <v>89</v>
      </c>
      <c r="C55" s="47"/>
      <c r="D55" s="47"/>
      <c r="E55" s="47"/>
      <c r="F55" s="47"/>
      <c r="G55" s="47"/>
      <c r="H55" s="47"/>
      <c r="I55" s="47"/>
      <c r="J55" s="131">
        <v>0.5</v>
      </c>
      <c r="K55" s="49">
        <v>0</v>
      </c>
    </row>
    <row r="56" spans="2:11" ht="14.4" x14ac:dyDescent="0.35">
      <c r="B56" s="41" t="s">
        <v>61</v>
      </c>
      <c r="J56" s="131">
        <v>0.5</v>
      </c>
      <c r="K56" s="49">
        <v>0</v>
      </c>
    </row>
    <row r="57" spans="2:11" ht="14.4" x14ac:dyDescent="0.35">
      <c r="B57" s="38" t="s">
        <v>90</v>
      </c>
      <c r="C57" s="47"/>
      <c r="D57" s="47"/>
      <c r="E57" s="47"/>
      <c r="F57" s="47"/>
      <c r="G57" s="47"/>
      <c r="H57" s="47"/>
      <c r="I57" s="47"/>
      <c r="J57" s="131">
        <v>0.5</v>
      </c>
      <c r="K57" s="49">
        <v>0</v>
      </c>
    </row>
    <row r="58" spans="2:11" ht="14.4" x14ac:dyDescent="0.35">
      <c r="B58" s="41" t="s">
        <v>63</v>
      </c>
      <c r="J58" s="131">
        <v>0.25</v>
      </c>
      <c r="K58" s="49">
        <v>0</v>
      </c>
    </row>
    <row r="59" spans="2:11" ht="14.4" x14ac:dyDescent="0.35">
      <c r="K59" s="50"/>
    </row>
    <row r="60" spans="2:11" ht="14.4" x14ac:dyDescent="0.35">
      <c r="B60" s="54" t="s">
        <v>91</v>
      </c>
      <c r="C60" s="183">
        <f>(100+F25)+(F25*(((E29+E30+E31)+(K33+K34+K35+K36+K37+K38+K39+K40+K41+K42+K43+K44+K45+K46+K47+K48+K49+K50+K51))-(K55+K56+K57+K58)))</f>
        <v>101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B61" s="54" t="s">
        <v>92</v>
      </c>
      <c r="C61" s="183">
        <v>25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C62" s="184"/>
      <c r="D62" s="53"/>
      <c r="E62" s="54"/>
      <c r="F62" s="53"/>
      <c r="G62" s="53"/>
      <c r="H62" s="53"/>
      <c r="K62" s="50"/>
    </row>
    <row r="63" spans="2:11" ht="13.8" x14ac:dyDescent="0.3">
      <c r="B63" s="51" t="s">
        <v>69</v>
      </c>
      <c r="C63" s="178">
        <f>IF(C60&lt;C61,C61,C60)</f>
        <v>101</v>
      </c>
      <c r="D63" s="162" t="s">
        <v>334</v>
      </c>
      <c r="E63" s="54"/>
      <c r="F63" s="53"/>
      <c r="G63" s="53"/>
      <c r="H63" s="53"/>
      <c r="I63" s="53"/>
      <c r="J63" s="53"/>
      <c r="K63" s="53"/>
    </row>
    <row r="64" spans="2:11" ht="13.8" x14ac:dyDescent="0.3">
      <c r="B64" s="54"/>
      <c r="C64" s="183"/>
      <c r="D64" s="53"/>
      <c r="E64" s="54"/>
      <c r="F64" s="53"/>
      <c r="G64" s="53"/>
      <c r="H64" s="53"/>
      <c r="I64" s="53"/>
      <c r="J64" s="53"/>
      <c r="K64" s="53"/>
    </row>
    <row r="65" spans="2:11" ht="13.8" x14ac:dyDescent="0.3">
      <c r="B65" s="51" t="s">
        <v>239</v>
      </c>
      <c r="C65" s="178">
        <v>1</v>
      </c>
      <c r="D65" s="53"/>
      <c r="E65" s="54"/>
      <c r="F65" s="53"/>
      <c r="G65" s="53"/>
      <c r="H65" s="53"/>
      <c r="I65" s="53"/>
      <c r="J65" s="53"/>
      <c r="K65" s="53"/>
    </row>
    <row r="66" spans="2:11" ht="13.8" x14ac:dyDescent="0.3">
      <c r="C66" s="184"/>
      <c r="D66" s="53"/>
      <c r="E66" s="54"/>
      <c r="F66" s="53"/>
      <c r="G66" s="53"/>
      <c r="H66" s="53"/>
      <c r="I66" s="53"/>
      <c r="J66" s="53"/>
      <c r="K66" s="53"/>
    </row>
    <row r="67" spans="2:11" ht="13.8" x14ac:dyDescent="0.3">
      <c r="B67" s="51" t="s">
        <v>72</v>
      </c>
      <c r="C67" s="178">
        <f>C60*C65</f>
        <v>101</v>
      </c>
      <c r="D67" s="162" t="s">
        <v>334</v>
      </c>
      <c r="E67" s="54"/>
      <c r="F67" s="53"/>
      <c r="G67" s="53"/>
      <c r="H67" s="53"/>
      <c r="I67" s="53"/>
      <c r="J67" s="53"/>
      <c r="K67" s="53"/>
    </row>
    <row r="68" spans="2:11" ht="13.8" x14ac:dyDescent="0.3">
      <c r="B68" s="53"/>
      <c r="C68" s="179"/>
      <c r="D68" s="53"/>
      <c r="E68" s="53"/>
      <c r="F68" s="53"/>
      <c r="G68" s="53"/>
      <c r="H68" s="53"/>
      <c r="I68" s="53"/>
      <c r="J68" s="53"/>
      <c r="K68" s="53"/>
    </row>
    <row r="69" spans="2:11" ht="13.8" x14ac:dyDescent="0.3">
      <c r="B69" s="55" t="s">
        <v>70</v>
      </c>
      <c r="C69" s="180" t="s">
        <v>71</v>
      </c>
      <c r="D69" s="55"/>
      <c r="E69" s="56">
        <v>0</v>
      </c>
      <c r="F69" s="41"/>
      <c r="G69" s="53"/>
      <c r="H69" s="53"/>
      <c r="I69" s="53"/>
      <c r="J69" s="53"/>
      <c r="K69" s="53"/>
    </row>
    <row r="70" spans="2:11" ht="13.8" x14ac:dyDescent="0.3">
      <c r="B70" s="37"/>
      <c r="C70" s="181"/>
      <c r="D70" s="41"/>
      <c r="E70" s="58" t="s">
        <v>219</v>
      </c>
      <c r="F70" s="59"/>
      <c r="G70" s="53"/>
      <c r="H70" s="53"/>
      <c r="I70" s="53"/>
      <c r="J70" s="53"/>
      <c r="K70" s="53"/>
    </row>
    <row r="71" spans="2:11" ht="13.8" x14ac:dyDescent="0.3">
      <c r="B71" s="60" t="s">
        <v>94</v>
      </c>
      <c r="C71" s="182">
        <f>C67*E69</f>
        <v>0</v>
      </c>
      <c r="D71" s="162" t="s">
        <v>334</v>
      </c>
      <c r="E71" s="58"/>
      <c r="F71" s="59"/>
      <c r="G71" s="53"/>
      <c r="H71" s="53"/>
      <c r="I71" s="53"/>
      <c r="J71" s="53"/>
      <c r="K71" s="53"/>
    </row>
    <row r="72" spans="2:11" ht="13.8" x14ac:dyDescent="0.3">
      <c r="C72" s="181"/>
      <c r="D72" s="41"/>
      <c r="E72" s="58"/>
      <c r="F72" s="59"/>
      <c r="G72" s="53"/>
      <c r="H72" s="53"/>
      <c r="I72" s="53"/>
      <c r="J72" s="53"/>
      <c r="K72" s="53"/>
    </row>
    <row r="73" spans="2:11" ht="13.8" x14ac:dyDescent="0.3">
      <c r="B73" s="55" t="s">
        <v>97</v>
      </c>
      <c r="C73" s="180" t="s">
        <v>71</v>
      </c>
      <c r="D73" s="55"/>
      <c r="E73" s="56">
        <v>0</v>
      </c>
      <c r="F73" s="41"/>
      <c r="G73" s="53"/>
      <c r="H73" s="53"/>
      <c r="I73" s="53"/>
      <c r="J73" s="53"/>
      <c r="K73" s="53"/>
    </row>
    <row r="74" spans="2:11" ht="13.8" x14ac:dyDescent="0.3">
      <c r="B74" s="37"/>
      <c r="C74" s="181"/>
      <c r="D74" s="41"/>
      <c r="E74" s="58"/>
      <c r="F74" s="59"/>
      <c r="G74" s="53"/>
      <c r="H74" s="53"/>
    </row>
    <row r="75" spans="2:11" ht="13.8" x14ac:dyDescent="0.3">
      <c r="B75" s="60" t="s">
        <v>106</v>
      </c>
      <c r="C75" s="182">
        <f>IF((C67*E69)&gt;0,(C71*E73),IF((C67*E69)=0,(C67*E73)))</f>
        <v>0</v>
      </c>
      <c r="D75" s="162" t="s">
        <v>334</v>
      </c>
      <c r="E75" s="58"/>
      <c r="F75" s="59"/>
      <c r="G75" s="53"/>
      <c r="H75" s="53"/>
    </row>
    <row r="76" spans="2:11" ht="13.8" x14ac:dyDescent="0.3">
      <c r="B76" s="37"/>
      <c r="C76" s="147"/>
      <c r="D76" s="41"/>
      <c r="E76" s="58"/>
      <c r="F76" s="59"/>
      <c r="G76" s="53"/>
      <c r="H76" s="53"/>
    </row>
    <row r="77" spans="2:11" ht="14.4" thickBot="1" x14ac:dyDescent="0.35">
      <c r="B77" s="37"/>
      <c r="C77" s="57"/>
      <c r="D77" s="41"/>
      <c r="E77" s="58"/>
      <c r="F77" s="59"/>
      <c r="G77" s="53"/>
      <c r="H77" s="53"/>
    </row>
    <row r="78" spans="2:11" ht="13.8" thickBot="1" x14ac:dyDescent="0.3">
      <c r="B78" s="71" t="s">
        <v>74</v>
      </c>
      <c r="C78" s="62"/>
      <c r="D78" s="62"/>
      <c r="E78" s="63"/>
      <c r="F78" s="72" t="s">
        <v>75</v>
      </c>
      <c r="G78" s="2"/>
      <c r="H78" s="3"/>
    </row>
    <row r="80" spans="2:11" x14ac:dyDescent="0.25">
      <c r="B80" s="74"/>
    </row>
    <row r="81" spans="2:2" x14ac:dyDescent="0.25">
      <c r="B81" s="5"/>
    </row>
    <row r="82" spans="2:2" x14ac:dyDescent="0.25">
      <c r="B82" s="5"/>
    </row>
  </sheetData>
  <mergeCells count="1">
    <mergeCell ref="B1:G1"/>
  </mergeCells>
  <pageMargins left="0.78740157499999996" right="0.78740157499999996" top="0.984251969" bottom="0.984251969" header="0.49212598499999999" footer="0.49212598499999999"/>
  <pageSetup paperSize="9" scale="80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/>
  <dimension ref="B2:K64"/>
  <sheetViews>
    <sheetView topLeftCell="A46" workbookViewId="0">
      <selection activeCell="C50" sqref="C50:C63"/>
    </sheetView>
  </sheetViews>
  <sheetFormatPr defaultRowHeight="13.2" x14ac:dyDescent="0.25"/>
  <cols>
    <col min="2" max="2" width="27.88671875" customWidth="1"/>
    <col min="3" max="3" width="16" customWidth="1"/>
    <col min="6" max="6" width="14" customWidth="1"/>
  </cols>
  <sheetData>
    <row r="2" spans="2:11" ht="13.8" thickBot="1" x14ac:dyDescent="0.3"/>
    <row r="3" spans="2:11" ht="13.8" thickBot="1" x14ac:dyDescent="0.3">
      <c r="B3" s="1" t="s">
        <v>0</v>
      </c>
      <c r="C3" s="2"/>
      <c r="D3" s="3"/>
      <c r="E3" s="64" t="s">
        <v>107</v>
      </c>
    </row>
    <row r="4" spans="2:11" ht="13.8" thickBot="1" x14ac:dyDescent="0.3">
      <c r="B4" s="5"/>
      <c r="C4" s="6"/>
      <c r="D4" s="6"/>
    </row>
    <row r="5" spans="2:11" x14ac:dyDescent="0.25">
      <c r="B5" s="66" t="s">
        <v>345</v>
      </c>
      <c r="C5" s="7"/>
      <c r="D5" s="7"/>
      <c r="E5" s="7"/>
      <c r="F5" s="7"/>
      <c r="G5" s="7"/>
      <c r="H5" s="67"/>
    </row>
    <row r="6" spans="2:11" x14ac:dyDescent="0.25">
      <c r="B6" s="68" t="s">
        <v>344</v>
      </c>
      <c r="C6" s="10"/>
      <c r="D6" s="10"/>
      <c r="E6" s="10"/>
      <c r="F6" s="10"/>
      <c r="G6" s="10"/>
      <c r="H6" s="69"/>
    </row>
    <row r="7" spans="2:11" ht="13.8" thickBot="1" x14ac:dyDescent="0.3">
      <c r="B7" s="13"/>
      <c r="C7" s="14"/>
      <c r="D7" s="14"/>
      <c r="E7" s="14"/>
      <c r="F7" s="14"/>
      <c r="G7" s="14"/>
      <c r="H7" s="65"/>
    </row>
    <row r="8" spans="2:11" x14ac:dyDescent="0.25">
      <c r="B8" s="5"/>
      <c r="C8" s="6"/>
      <c r="D8" s="6"/>
    </row>
    <row r="9" spans="2:11" x14ac:dyDescent="0.25">
      <c r="B9" s="114"/>
      <c r="C9" s="115"/>
      <c r="D9" s="109"/>
      <c r="E9" s="109"/>
      <c r="F9" s="109"/>
      <c r="G9" s="109"/>
      <c r="H9" s="109"/>
    </row>
    <row r="10" spans="2:11" x14ac:dyDescent="0.25">
      <c r="B10" s="115"/>
      <c r="C10" s="109"/>
      <c r="D10" s="109"/>
      <c r="E10" s="109"/>
      <c r="F10" s="109"/>
      <c r="G10" s="109"/>
      <c r="H10" s="109"/>
    </row>
    <row r="11" spans="2:11" ht="13.8" thickBot="1" x14ac:dyDescent="0.3">
      <c r="B11" s="109"/>
      <c r="C11" s="109"/>
      <c r="D11" s="116"/>
      <c r="E11" s="116"/>
      <c r="F11" s="116"/>
      <c r="G11" s="116"/>
      <c r="H11" s="116"/>
    </row>
    <row r="12" spans="2:11" ht="13.8" thickBot="1" x14ac:dyDescent="0.3">
      <c r="B12" s="64" t="s">
        <v>110</v>
      </c>
      <c r="C12" s="153">
        <v>500</v>
      </c>
      <c r="D12" s="151" t="s">
        <v>334</v>
      </c>
      <c r="E12" s="154"/>
      <c r="F12" s="154"/>
      <c r="G12" s="116"/>
      <c r="H12" s="116"/>
    </row>
    <row r="13" spans="2:11" ht="13.8" thickBot="1" x14ac:dyDescent="0.3">
      <c r="B13" s="64" t="s">
        <v>347</v>
      </c>
      <c r="C13" s="153">
        <v>10</v>
      </c>
      <c r="D13" s="151" t="s">
        <v>334</v>
      </c>
      <c r="E13" s="154"/>
      <c r="F13" s="154"/>
      <c r="G13" s="116"/>
      <c r="H13" s="116"/>
    </row>
    <row r="14" spans="2:11" ht="14.4" thickBot="1" x14ac:dyDescent="0.35">
      <c r="B14" s="25"/>
      <c r="C14" s="155"/>
      <c r="D14" s="155"/>
      <c r="E14" s="155"/>
      <c r="F14" s="155"/>
      <c r="G14" s="25"/>
      <c r="H14" s="25"/>
    </row>
    <row r="15" spans="2:11" ht="15" thickBot="1" x14ac:dyDescent="0.35">
      <c r="B15" s="64" t="s">
        <v>30</v>
      </c>
      <c r="C15" s="156"/>
      <c r="D15" s="157"/>
      <c r="E15" s="156"/>
      <c r="F15" s="158">
        <f>(C12-C13)/65</f>
        <v>7.5384615384615383</v>
      </c>
      <c r="G15" s="32"/>
      <c r="H15" s="73" t="s">
        <v>31</v>
      </c>
      <c r="I15" s="25"/>
      <c r="J15" s="25"/>
      <c r="K15" s="25"/>
    </row>
    <row r="16" spans="2:11" ht="15.6" x14ac:dyDescent="0.25">
      <c r="B16" s="34"/>
      <c r="C16" s="32"/>
      <c r="D16" s="35"/>
      <c r="E16" s="32"/>
      <c r="F16" s="33"/>
      <c r="G16" s="32"/>
      <c r="H16" s="32"/>
      <c r="I16" s="32"/>
      <c r="J16" s="32"/>
      <c r="K16" s="32"/>
    </row>
    <row r="17" spans="2:11" ht="13.8" x14ac:dyDescent="0.25">
      <c r="B17" s="36" t="s">
        <v>34</v>
      </c>
      <c r="C17" s="32"/>
      <c r="D17" s="35"/>
      <c r="E17" s="32"/>
      <c r="F17" s="33"/>
      <c r="G17" s="32"/>
      <c r="H17" s="32"/>
      <c r="I17" s="32"/>
      <c r="J17" s="32"/>
      <c r="K17" s="32"/>
    </row>
    <row r="18" spans="2:11" ht="15.6" x14ac:dyDescent="0.25">
      <c r="B18" s="34"/>
      <c r="C18" s="32"/>
      <c r="D18" s="35"/>
      <c r="E18" s="35"/>
      <c r="F18" s="40" t="s">
        <v>37</v>
      </c>
      <c r="H18" s="32"/>
      <c r="I18" s="32"/>
      <c r="J18" s="32"/>
      <c r="K18" s="32"/>
    </row>
    <row r="19" spans="2:11" ht="13.8" x14ac:dyDescent="0.25">
      <c r="B19" s="38" t="s">
        <v>35</v>
      </c>
      <c r="C19" s="38"/>
      <c r="D19" s="38" t="s">
        <v>36</v>
      </c>
      <c r="E19" s="39">
        <v>0</v>
      </c>
      <c r="F19" s="42" t="s">
        <v>21</v>
      </c>
      <c r="I19" s="37"/>
      <c r="J19" s="32"/>
      <c r="K19" s="32"/>
    </row>
    <row r="20" spans="2:11" x14ac:dyDescent="0.25">
      <c r="B20" s="41" t="s">
        <v>76</v>
      </c>
      <c r="C20" s="41"/>
      <c r="D20" s="41" t="s">
        <v>36</v>
      </c>
      <c r="E20" s="39">
        <v>0</v>
      </c>
      <c r="F20" s="42" t="s">
        <v>17</v>
      </c>
    </row>
    <row r="21" spans="2:11" x14ac:dyDescent="0.25">
      <c r="B21" s="38" t="s">
        <v>40</v>
      </c>
      <c r="C21" s="38"/>
      <c r="D21" s="38" t="s">
        <v>36</v>
      </c>
      <c r="E21" s="39">
        <v>0</v>
      </c>
      <c r="F21" s="42" t="s">
        <v>23</v>
      </c>
    </row>
    <row r="23" spans="2:11" x14ac:dyDescent="0.25">
      <c r="B23" s="38" t="s">
        <v>77</v>
      </c>
      <c r="C23" s="44"/>
      <c r="D23" s="38"/>
      <c r="E23" s="38"/>
      <c r="F23" s="38"/>
      <c r="G23" s="38"/>
      <c r="H23" s="38"/>
      <c r="I23" s="38"/>
      <c r="J23" s="45">
        <v>3</v>
      </c>
      <c r="K23" s="39">
        <v>0</v>
      </c>
    </row>
    <row r="24" spans="2:11" x14ac:dyDescent="0.25">
      <c r="B24" s="41" t="s">
        <v>78</v>
      </c>
      <c r="C24" s="46"/>
      <c r="D24" s="41"/>
      <c r="E24" s="41"/>
      <c r="F24" s="41"/>
      <c r="G24" s="41"/>
      <c r="H24" s="41"/>
      <c r="I24" s="41"/>
      <c r="J24" s="45">
        <v>2</v>
      </c>
      <c r="K24" s="39">
        <v>0</v>
      </c>
    </row>
    <row r="25" spans="2:11" x14ac:dyDescent="0.25">
      <c r="B25" s="38" t="s">
        <v>79</v>
      </c>
      <c r="C25" s="44"/>
      <c r="D25" s="38"/>
      <c r="E25" s="38"/>
      <c r="F25" s="38"/>
      <c r="G25" s="38"/>
      <c r="H25" s="38"/>
      <c r="I25" s="38"/>
      <c r="J25" s="45">
        <v>2</v>
      </c>
      <c r="K25" s="39">
        <v>0</v>
      </c>
    </row>
    <row r="26" spans="2:11" x14ac:dyDescent="0.25">
      <c r="B26" s="41" t="s">
        <v>80</v>
      </c>
      <c r="C26" s="46"/>
      <c r="D26" s="41"/>
      <c r="E26" s="41"/>
      <c r="F26" s="41"/>
      <c r="G26" s="41"/>
      <c r="H26" s="41"/>
      <c r="I26" s="41"/>
      <c r="J26" s="45">
        <v>3</v>
      </c>
      <c r="K26" s="39">
        <v>0</v>
      </c>
    </row>
    <row r="27" spans="2:11" x14ac:dyDescent="0.25">
      <c r="B27" s="38" t="s">
        <v>81</v>
      </c>
      <c r="C27" s="44"/>
      <c r="D27" s="38"/>
      <c r="E27" s="38"/>
      <c r="F27" s="38"/>
      <c r="G27" s="38"/>
      <c r="H27" s="38"/>
      <c r="I27" s="38"/>
      <c r="J27" s="45">
        <v>3</v>
      </c>
      <c r="K27" s="39">
        <v>0</v>
      </c>
    </row>
    <row r="28" spans="2:11" x14ac:dyDescent="0.25">
      <c r="B28" s="41" t="s">
        <v>82</v>
      </c>
      <c r="C28" s="46"/>
      <c r="D28" s="41"/>
      <c r="E28" s="41"/>
      <c r="F28" s="41"/>
      <c r="G28" s="41"/>
      <c r="H28" s="41"/>
      <c r="I28" s="41"/>
      <c r="J28" s="45">
        <v>2</v>
      </c>
      <c r="K28" s="39">
        <v>0</v>
      </c>
    </row>
    <row r="29" spans="2:11" x14ac:dyDescent="0.25">
      <c r="B29" s="38" t="s">
        <v>50</v>
      </c>
      <c r="C29" s="44"/>
      <c r="D29" s="38"/>
      <c r="E29" s="38"/>
      <c r="F29" s="38"/>
      <c r="G29" s="38"/>
      <c r="H29" s="38"/>
      <c r="I29" s="38"/>
      <c r="J29" s="45">
        <v>3</v>
      </c>
      <c r="K29" s="39">
        <v>0</v>
      </c>
    </row>
    <row r="30" spans="2:11" x14ac:dyDescent="0.25">
      <c r="B30" s="41" t="s">
        <v>83</v>
      </c>
      <c r="C30" s="46"/>
      <c r="D30" s="41"/>
      <c r="E30" s="41"/>
      <c r="F30" s="41"/>
      <c r="G30" s="41"/>
      <c r="H30" s="41"/>
      <c r="I30" s="41"/>
      <c r="J30" s="45">
        <v>3</v>
      </c>
      <c r="K30" s="39">
        <v>0</v>
      </c>
    </row>
    <row r="31" spans="2:11" x14ac:dyDescent="0.25">
      <c r="B31" s="38" t="s">
        <v>52</v>
      </c>
      <c r="C31" s="44"/>
      <c r="D31" s="38"/>
      <c r="E31" s="38"/>
      <c r="F31" s="38"/>
      <c r="G31" s="38"/>
      <c r="H31" s="38"/>
      <c r="I31" s="38"/>
      <c r="J31" s="45">
        <v>2</v>
      </c>
      <c r="K31" s="39">
        <v>0</v>
      </c>
    </row>
    <row r="32" spans="2:11" x14ac:dyDescent="0.25">
      <c r="B32" s="41" t="s">
        <v>84</v>
      </c>
      <c r="C32" s="46"/>
      <c r="D32" s="41"/>
      <c r="E32" s="41"/>
      <c r="F32" s="41"/>
      <c r="G32" s="41"/>
      <c r="H32" s="41"/>
      <c r="I32" s="41"/>
      <c r="J32" s="45">
        <v>3</v>
      </c>
      <c r="K32" s="39">
        <v>0</v>
      </c>
    </row>
    <row r="33" spans="2:11" x14ac:dyDescent="0.25">
      <c r="B33" s="38" t="s">
        <v>85</v>
      </c>
      <c r="C33" s="44"/>
      <c r="D33" s="38"/>
      <c r="E33" s="38"/>
      <c r="F33" s="38"/>
      <c r="G33" s="38"/>
      <c r="H33" s="38"/>
      <c r="I33" s="38"/>
      <c r="J33" s="45">
        <v>2</v>
      </c>
      <c r="K33" s="39">
        <v>0</v>
      </c>
    </row>
    <row r="34" spans="2:11" x14ac:dyDescent="0.25">
      <c r="B34" s="41" t="s">
        <v>86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87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335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337</v>
      </c>
      <c r="C37" s="38"/>
      <c r="D37" s="38"/>
      <c r="E37" s="38"/>
      <c r="F37" s="38"/>
      <c r="G37" s="38"/>
      <c r="H37" s="38"/>
      <c r="I37" s="38"/>
      <c r="J37" s="45">
        <v>2</v>
      </c>
      <c r="K37" s="39">
        <v>0</v>
      </c>
    </row>
    <row r="38" spans="2:11" x14ac:dyDescent="0.25">
      <c r="B38" s="41" t="s">
        <v>88</v>
      </c>
      <c r="C38" s="41"/>
      <c r="D38" s="41"/>
      <c r="E38" s="41"/>
      <c r="F38" s="41"/>
      <c r="G38" s="41"/>
      <c r="H38" s="41"/>
      <c r="I38" s="41"/>
      <c r="J38" s="45">
        <v>3</v>
      </c>
      <c r="K38" s="39">
        <v>0</v>
      </c>
    </row>
    <row r="39" spans="2:11" x14ac:dyDescent="0.25">
      <c r="B39" s="38" t="s">
        <v>336</v>
      </c>
      <c r="C39" s="38"/>
      <c r="D39" s="38"/>
      <c r="E39" s="38"/>
      <c r="F39" s="38"/>
      <c r="G39" s="38"/>
      <c r="H39" s="38"/>
      <c r="I39" s="38"/>
      <c r="J39" s="45">
        <v>2</v>
      </c>
      <c r="K39" s="39">
        <v>0</v>
      </c>
    </row>
    <row r="40" spans="2:11" x14ac:dyDescent="0.25">
      <c r="B40" s="41" t="s">
        <v>54</v>
      </c>
      <c r="C40" s="41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56</v>
      </c>
      <c r="C41" s="38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3" spans="2:11" ht="14.4" x14ac:dyDescent="0.3">
      <c r="B43" s="43" t="s">
        <v>59</v>
      </c>
    </row>
    <row r="45" spans="2:11" ht="14.4" x14ac:dyDescent="0.35">
      <c r="B45" s="38" t="s">
        <v>89</v>
      </c>
      <c r="C45" s="47"/>
      <c r="D45" s="47"/>
      <c r="E45" s="47"/>
      <c r="F45" s="47"/>
      <c r="G45" s="47"/>
      <c r="H45" s="47"/>
      <c r="I45" s="47"/>
      <c r="J45" s="131">
        <v>0.5</v>
      </c>
      <c r="K45" s="49">
        <v>0</v>
      </c>
    </row>
    <row r="46" spans="2:11" ht="14.4" x14ac:dyDescent="0.35">
      <c r="B46" s="41" t="s">
        <v>61</v>
      </c>
      <c r="J46" s="131">
        <v>0.5</v>
      </c>
      <c r="K46" s="49">
        <v>0</v>
      </c>
    </row>
    <row r="47" spans="2:11" ht="14.4" x14ac:dyDescent="0.35">
      <c r="B47" s="38" t="s">
        <v>90</v>
      </c>
      <c r="C47" s="47"/>
      <c r="D47" s="47"/>
      <c r="E47" s="47"/>
      <c r="F47" s="47"/>
      <c r="G47" s="47"/>
      <c r="H47" s="47"/>
      <c r="I47" s="47"/>
      <c r="J47" s="131">
        <v>0.5</v>
      </c>
      <c r="K47" s="49">
        <v>0</v>
      </c>
    </row>
    <row r="48" spans="2:11" ht="14.4" x14ac:dyDescent="0.35">
      <c r="B48" s="41" t="s">
        <v>63</v>
      </c>
      <c r="J48" s="131">
        <v>0.25</v>
      </c>
      <c r="K48" s="49">
        <v>0</v>
      </c>
    </row>
    <row r="50" spans="2:11" ht="14.4" x14ac:dyDescent="0.35">
      <c r="B50" s="54" t="s">
        <v>91</v>
      </c>
      <c r="C50" s="183">
        <f>10+(F15*(((E19+E20+E21)+(K23+K24+K25+K26+K27+K28+K29+K30+K31+K32+K33+K34+K35+K36+K37+K38+K39+K40+K41))-(K45+K46+K47+K48)))</f>
        <v>10</v>
      </c>
      <c r="D50" s="149" t="s">
        <v>334</v>
      </c>
      <c r="E50" s="54"/>
      <c r="F50" s="53"/>
      <c r="G50" s="53"/>
      <c r="H50" s="53"/>
      <c r="K50" s="50"/>
    </row>
    <row r="51" spans="2:11" ht="14.4" x14ac:dyDescent="0.35">
      <c r="B51" s="54" t="s">
        <v>92</v>
      </c>
      <c r="C51" s="183">
        <v>10</v>
      </c>
      <c r="D51" s="149" t="s">
        <v>334</v>
      </c>
      <c r="E51" s="54"/>
      <c r="F51" s="53"/>
      <c r="G51" s="53"/>
      <c r="H51" s="53"/>
      <c r="K51" s="50"/>
    </row>
    <row r="52" spans="2:11" ht="14.4" x14ac:dyDescent="0.35">
      <c r="C52" s="184"/>
      <c r="D52" s="53"/>
      <c r="E52" s="54"/>
      <c r="F52" s="53"/>
      <c r="G52" s="53"/>
      <c r="H52" s="53"/>
      <c r="K52" s="50"/>
    </row>
    <row r="53" spans="2:11" ht="13.8" x14ac:dyDescent="0.3">
      <c r="B53" s="51" t="s">
        <v>69</v>
      </c>
      <c r="C53" s="178">
        <f>IF(C50&lt;C51,C51,C50)</f>
        <v>10</v>
      </c>
      <c r="D53" s="150" t="s">
        <v>334</v>
      </c>
      <c r="E53" s="54"/>
      <c r="F53" s="53"/>
      <c r="G53" s="53"/>
      <c r="H53" s="53"/>
      <c r="I53" s="53"/>
      <c r="J53" s="53"/>
      <c r="K53" s="53"/>
    </row>
    <row r="54" spans="2:11" ht="13.8" x14ac:dyDescent="0.3">
      <c r="B54" s="54"/>
      <c r="C54" s="183"/>
      <c r="D54" s="53"/>
      <c r="E54" s="54"/>
      <c r="F54" s="53"/>
      <c r="G54" s="53"/>
      <c r="H54" s="53"/>
      <c r="I54" s="53"/>
      <c r="J54" s="53"/>
      <c r="K54" s="53"/>
    </row>
    <row r="55" spans="2:11" ht="13.8" x14ac:dyDescent="0.3">
      <c r="B55" s="53"/>
      <c r="C55" s="179"/>
      <c r="D55" s="53"/>
      <c r="E55" s="53"/>
      <c r="F55" s="53"/>
      <c r="G55" s="53"/>
      <c r="H55" s="53"/>
      <c r="I55" s="53"/>
      <c r="J55" s="53"/>
      <c r="K55" s="53"/>
    </row>
    <row r="56" spans="2:11" ht="13.8" x14ac:dyDescent="0.3">
      <c r="B56" s="55" t="s">
        <v>70</v>
      </c>
      <c r="C56" s="180" t="s">
        <v>71</v>
      </c>
      <c r="D56" s="55"/>
      <c r="E56" s="56">
        <v>0</v>
      </c>
      <c r="F56" s="41"/>
      <c r="G56" s="53"/>
      <c r="H56" s="53"/>
      <c r="I56" s="53"/>
      <c r="J56" s="53"/>
      <c r="K56" s="53"/>
    </row>
    <row r="57" spans="2:11" ht="13.8" x14ac:dyDescent="0.3">
      <c r="B57" s="37"/>
      <c r="C57" s="181"/>
      <c r="D57" s="41"/>
      <c r="E57" s="58"/>
      <c r="F57" s="59"/>
      <c r="G57" s="53"/>
      <c r="H57" s="53"/>
      <c r="I57" s="53"/>
      <c r="J57" s="53"/>
      <c r="K57" s="53"/>
    </row>
    <row r="58" spans="2:11" ht="13.8" x14ac:dyDescent="0.3">
      <c r="B58" s="60" t="s">
        <v>72</v>
      </c>
      <c r="C58" s="182">
        <f>C53*E56</f>
        <v>0</v>
      </c>
      <c r="D58" s="150" t="s">
        <v>334</v>
      </c>
      <c r="E58" s="58"/>
      <c r="F58" s="59"/>
      <c r="G58" s="53"/>
      <c r="H58" s="53"/>
      <c r="I58" s="53"/>
      <c r="J58" s="53"/>
      <c r="K58" s="53"/>
    </row>
    <row r="59" spans="2:11" ht="13.8" x14ac:dyDescent="0.3">
      <c r="B59" s="37"/>
      <c r="C59" s="181"/>
      <c r="D59" s="41"/>
      <c r="E59" s="58"/>
      <c r="F59" s="59"/>
      <c r="G59" s="53"/>
      <c r="H59" s="53"/>
      <c r="I59" s="53"/>
      <c r="J59" s="53"/>
      <c r="K59" s="53"/>
    </row>
    <row r="60" spans="2:11" ht="13.8" x14ac:dyDescent="0.3">
      <c r="B60" s="55" t="s">
        <v>97</v>
      </c>
      <c r="C60" s="180" t="s">
        <v>71</v>
      </c>
      <c r="D60" s="55"/>
      <c r="E60" s="56">
        <v>0</v>
      </c>
      <c r="F60" s="41"/>
      <c r="G60" s="53"/>
      <c r="H60" s="53"/>
      <c r="I60" s="53"/>
      <c r="J60" s="53"/>
      <c r="K60" s="53"/>
    </row>
    <row r="61" spans="2:11" ht="13.8" x14ac:dyDescent="0.3">
      <c r="B61" s="37"/>
      <c r="C61" s="181"/>
      <c r="D61" s="41"/>
      <c r="E61" s="58"/>
      <c r="F61" s="59"/>
      <c r="G61" s="53"/>
      <c r="H61" s="53"/>
      <c r="I61" s="53"/>
      <c r="J61" s="53"/>
      <c r="K61" s="53"/>
    </row>
    <row r="62" spans="2:11" ht="13.8" x14ac:dyDescent="0.3">
      <c r="B62" s="60" t="s">
        <v>94</v>
      </c>
      <c r="C62" s="182">
        <f>IF((C53*E56)&gt;0,(C58*E60),IF((C53*E56)=0,(C53*E60)))</f>
        <v>0</v>
      </c>
      <c r="D62" s="150" t="s">
        <v>334</v>
      </c>
      <c r="E62" s="58"/>
      <c r="F62" s="59"/>
      <c r="G62" s="53"/>
      <c r="H62" s="53"/>
    </row>
    <row r="63" spans="2:11" ht="13.8" thickBot="1" x14ac:dyDescent="0.3">
      <c r="B63" s="41"/>
      <c r="C63" s="192"/>
      <c r="D63" s="41"/>
      <c r="E63" s="41"/>
      <c r="F63" s="41"/>
    </row>
    <row r="64" spans="2:11" ht="13.8" thickBot="1" x14ac:dyDescent="0.3">
      <c r="B64" s="71" t="s">
        <v>74</v>
      </c>
      <c r="C64" s="62"/>
      <c r="D64" s="62"/>
      <c r="E64" s="63"/>
      <c r="F64" s="72" t="s">
        <v>75</v>
      </c>
      <c r="G64" s="2"/>
      <c r="H64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K82"/>
  <sheetViews>
    <sheetView topLeftCell="A58" workbookViewId="0">
      <selection activeCell="C60" sqref="C60:C75"/>
    </sheetView>
  </sheetViews>
  <sheetFormatPr defaultRowHeight="13.2" x14ac:dyDescent="0.25"/>
  <cols>
    <col min="1" max="1" width="1.5546875" customWidth="1"/>
    <col min="2" max="2" width="26.109375" customWidth="1"/>
    <col min="3" max="3" width="16" customWidth="1"/>
    <col min="5" max="5" width="9.33203125" customWidth="1"/>
    <col min="6" max="6" width="13.5546875" customWidth="1"/>
    <col min="7" max="7" width="11.44140625" customWidth="1"/>
    <col min="8" max="8" width="10.33203125" customWidth="1"/>
  </cols>
  <sheetData>
    <row r="1" spans="2:8" x14ac:dyDescent="0.25">
      <c r="B1" s="220"/>
      <c r="C1" s="220"/>
      <c r="D1" s="220"/>
      <c r="E1" s="220"/>
      <c r="F1" s="220"/>
      <c r="G1" s="220"/>
    </row>
    <row r="2" spans="2:8" ht="13.8" thickBot="1" x14ac:dyDescent="0.3"/>
    <row r="3" spans="2:8" ht="13.8" thickBot="1" x14ac:dyDescent="0.3">
      <c r="B3" s="1" t="s">
        <v>255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78" t="s">
        <v>412</v>
      </c>
      <c r="C5" s="7"/>
      <c r="D5" s="7"/>
      <c r="E5" s="7"/>
      <c r="F5" s="7"/>
      <c r="G5" s="67"/>
      <c r="H5" s="6"/>
    </row>
    <row r="6" spans="2:8" x14ac:dyDescent="0.25">
      <c r="B6" s="76" t="s">
        <v>237</v>
      </c>
      <c r="C6" s="10"/>
      <c r="D6" s="10"/>
      <c r="E6" s="10"/>
      <c r="F6" s="10"/>
      <c r="G6" s="69"/>
      <c r="H6" s="6"/>
    </row>
    <row r="7" spans="2:8" x14ac:dyDescent="0.25">
      <c r="B7" s="76" t="s">
        <v>411</v>
      </c>
      <c r="C7" s="10"/>
      <c r="D7" s="10"/>
      <c r="E7" s="10"/>
      <c r="F7" s="10"/>
      <c r="G7" s="69"/>
      <c r="H7" s="6"/>
    </row>
    <row r="8" spans="2:8" x14ac:dyDescent="0.25">
      <c r="B8" s="76" t="s">
        <v>238</v>
      </c>
      <c r="C8" s="10"/>
      <c r="D8" s="10"/>
      <c r="E8" s="10"/>
      <c r="F8" s="10"/>
      <c r="G8" s="69"/>
      <c r="H8" s="6"/>
    </row>
    <row r="9" spans="2:8" ht="13.8" thickBot="1" x14ac:dyDescent="0.3">
      <c r="B9" s="79"/>
      <c r="C9" s="14"/>
      <c r="D9" s="14"/>
      <c r="E9" s="14"/>
      <c r="F9" s="14"/>
      <c r="G9" s="65"/>
      <c r="H9" s="6"/>
    </row>
    <row r="10" spans="2:8" x14ac:dyDescent="0.25">
      <c r="B10" s="75"/>
      <c r="C10" s="6"/>
      <c r="D10" s="6"/>
      <c r="E10" s="6"/>
      <c r="F10" s="6"/>
      <c r="G10" s="6"/>
      <c r="H10" s="6"/>
    </row>
    <row r="11" spans="2:8" x14ac:dyDescent="0.25">
      <c r="B11" s="15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</row>
    <row r="12" spans="2:8" x14ac:dyDescent="0.25">
      <c r="B12" s="16" t="s">
        <v>20</v>
      </c>
      <c r="C12" s="18"/>
      <c r="D12" s="18">
        <v>1</v>
      </c>
      <c r="E12" s="18">
        <f>D12+0.75</f>
        <v>1.75</v>
      </c>
      <c r="F12" s="18">
        <f>E12+0.75</f>
        <v>2.5</v>
      </c>
      <c r="G12" s="18">
        <f>F12+0.75</f>
        <v>3.25</v>
      </c>
      <c r="H12" s="18">
        <f>G12+0.75</f>
        <v>4</v>
      </c>
    </row>
    <row r="13" spans="2:8" x14ac:dyDescent="0.25">
      <c r="B13" s="17" t="s">
        <v>21</v>
      </c>
      <c r="C13" s="18">
        <v>1</v>
      </c>
      <c r="D13" s="19">
        <f>(D12*C13)</f>
        <v>1</v>
      </c>
      <c r="E13" s="19">
        <f>(E12*C13)</f>
        <v>1.75</v>
      </c>
      <c r="F13" s="19">
        <f>(F12*C13)</f>
        <v>2.5</v>
      </c>
      <c r="G13" s="19">
        <f>(G12*C13)</f>
        <v>3.25</v>
      </c>
      <c r="H13" s="19">
        <f>(H12*C13)</f>
        <v>4</v>
      </c>
    </row>
    <row r="14" spans="2:8" x14ac:dyDescent="0.25">
      <c r="B14" s="17" t="s">
        <v>22</v>
      </c>
      <c r="C14" s="18">
        <v>2</v>
      </c>
      <c r="D14" s="19">
        <f>(D12*C14)</f>
        <v>2</v>
      </c>
      <c r="E14" s="19">
        <v>3</v>
      </c>
      <c r="F14" s="19">
        <f>(F12*C14)</f>
        <v>5</v>
      </c>
      <c r="G14" s="19">
        <f>(G12*C14)</f>
        <v>6.5</v>
      </c>
      <c r="H14" s="19">
        <f>(H12*C14)</f>
        <v>8</v>
      </c>
    </row>
    <row r="15" spans="2:8" x14ac:dyDescent="0.25">
      <c r="B15" s="17" t="s">
        <v>23</v>
      </c>
      <c r="C15" s="18">
        <v>3</v>
      </c>
      <c r="D15" s="19">
        <f>(D12*C15)</f>
        <v>3</v>
      </c>
      <c r="E15" s="19">
        <f>(E12*C15)</f>
        <v>5.25</v>
      </c>
      <c r="F15" s="19">
        <f>(F12*C15)</f>
        <v>7.5</v>
      </c>
      <c r="G15" s="19">
        <f>(G12*C15)</f>
        <v>9.75</v>
      </c>
      <c r="H15" s="19">
        <f>(H12*C15)</f>
        <v>12</v>
      </c>
    </row>
    <row r="17" spans="2:11" x14ac:dyDescent="0.25">
      <c r="B17" s="20" t="s">
        <v>142</v>
      </c>
      <c r="C17" s="21"/>
    </row>
    <row r="18" spans="2:11" x14ac:dyDescent="0.25">
      <c r="B18" s="6"/>
      <c r="C18" s="6"/>
      <c r="D18" s="6"/>
      <c r="E18" s="6"/>
      <c r="F18" s="6"/>
      <c r="G18" s="6"/>
      <c r="H18" s="6"/>
      <c r="I18" s="6"/>
    </row>
    <row r="19" spans="2:11" ht="13.8" x14ac:dyDescent="0.3">
      <c r="B19" s="106" t="s">
        <v>29</v>
      </c>
      <c r="C19" s="107" t="s">
        <v>14</v>
      </c>
      <c r="D19" s="108" t="s">
        <v>15</v>
      </c>
      <c r="E19" s="108" t="s">
        <v>16</v>
      </c>
      <c r="F19" s="108" t="s">
        <v>17</v>
      </c>
      <c r="G19" s="108" t="s">
        <v>18</v>
      </c>
      <c r="H19" s="108" t="s">
        <v>19</v>
      </c>
      <c r="I19" s="109"/>
      <c r="J19" s="25"/>
      <c r="K19" s="25"/>
    </row>
    <row r="20" spans="2:11" ht="13.8" x14ac:dyDescent="0.3">
      <c r="B20" s="110" t="s">
        <v>20</v>
      </c>
      <c r="C20" s="111"/>
      <c r="D20" s="111"/>
      <c r="E20" s="111"/>
      <c r="F20" s="111"/>
      <c r="G20" s="111"/>
      <c r="H20" s="111"/>
      <c r="I20" s="109"/>
      <c r="J20" s="25"/>
      <c r="K20" s="25"/>
    </row>
    <row r="21" spans="2:11" ht="13.8" x14ac:dyDescent="0.3">
      <c r="B21" s="112" t="s">
        <v>21</v>
      </c>
      <c r="C21" s="111"/>
      <c r="D21" s="133">
        <v>0.32</v>
      </c>
      <c r="E21" s="133">
        <f>D21*E13</f>
        <v>0.56000000000000005</v>
      </c>
      <c r="F21" s="133">
        <f>D21*F13</f>
        <v>0.8</v>
      </c>
      <c r="G21" s="133">
        <f>D21*G13</f>
        <v>1.04</v>
      </c>
      <c r="H21" s="133">
        <f>D21*H13</f>
        <v>1.28</v>
      </c>
      <c r="I21" s="109"/>
      <c r="J21" s="25"/>
      <c r="K21" s="25"/>
    </row>
    <row r="22" spans="2:11" ht="13.8" x14ac:dyDescent="0.3">
      <c r="B22" s="112" t="s">
        <v>22</v>
      </c>
      <c r="C22" s="111"/>
      <c r="D22" s="133">
        <f>D21*D14</f>
        <v>0.64</v>
      </c>
      <c r="E22" s="133">
        <f>D21*E14</f>
        <v>0.96</v>
      </c>
      <c r="F22" s="133">
        <f>D21*F14</f>
        <v>1.6</v>
      </c>
      <c r="G22" s="133">
        <f>D21*G14</f>
        <v>2.08</v>
      </c>
      <c r="H22" s="133">
        <f>D21*H14</f>
        <v>2.56</v>
      </c>
      <c r="I22" s="109"/>
      <c r="J22" s="25"/>
      <c r="K22" s="25"/>
    </row>
    <row r="23" spans="2:11" ht="13.8" x14ac:dyDescent="0.3">
      <c r="B23" s="112" t="s">
        <v>23</v>
      </c>
      <c r="C23" s="111"/>
      <c r="D23" s="133">
        <f>D21*D15</f>
        <v>0.96</v>
      </c>
      <c r="E23" s="133">
        <f>D21*E15</f>
        <v>1.68</v>
      </c>
      <c r="F23" s="133">
        <f>D21*F15</f>
        <v>2.4</v>
      </c>
      <c r="G23" s="133">
        <f>D21*G15</f>
        <v>3.12</v>
      </c>
      <c r="H23" s="133">
        <f>D21*H15</f>
        <v>3.84</v>
      </c>
      <c r="I23" s="109"/>
      <c r="J23" s="25"/>
      <c r="K23" s="25"/>
    </row>
    <row r="24" spans="2:11" ht="14.4" thickBot="1" x14ac:dyDescent="0.35">
      <c r="B24" s="109"/>
      <c r="C24" s="109"/>
      <c r="D24" s="109"/>
      <c r="E24" s="109"/>
      <c r="F24" s="109"/>
      <c r="G24" s="109"/>
      <c r="H24" s="109"/>
      <c r="I24" s="109"/>
      <c r="J24" s="25"/>
      <c r="K24" s="25"/>
    </row>
    <row r="25" spans="2:11" ht="16.2" thickBot="1" x14ac:dyDescent="0.3">
      <c r="B25" s="64" t="s">
        <v>30</v>
      </c>
      <c r="C25" s="29"/>
      <c r="D25" s="30"/>
      <c r="E25" s="29"/>
      <c r="F25" s="174">
        <v>1.68</v>
      </c>
      <c r="G25" s="152" t="s">
        <v>334</v>
      </c>
      <c r="H25" s="32"/>
      <c r="I25" s="73" t="s">
        <v>31</v>
      </c>
      <c r="J25" s="32"/>
      <c r="K25" s="32"/>
    </row>
    <row r="26" spans="2:11" ht="13.8" x14ac:dyDescent="0.25">
      <c r="B26" s="36"/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3.8" x14ac:dyDescent="0.25">
      <c r="B27" s="36" t="s">
        <v>34</v>
      </c>
      <c r="C27" s="32"/>
      <c r="D27" s="35"/>
      <c r="E27" s="32"/>
      <c r="F27" s="33"/>
      <c r="G27" s="32"/>
      <c r="H27" s="32"/>
      <c r="I27" s="32"/>
      <c r="J27" s="32"/>
      <c r="K27" s="32"/>
    </row>
    <row r="28" spans="2:11" ht="15.6" x14ac:dyDescent="0.25">
      <c r="B28" s="34"/>
      <c r="C28" s="32"/>
      <c r="D28" s="35"/>
      <c r="E28" s="32"/>
      <c r="F28" s="40" t="s">
        <v>37</v>
      </c>
      <c r="G28" s="32"/>
      <c r="H28" s="32"/>
      <c r="I28" s="37"/>
      <c r="J28" s="32"/>
      <c r="K28" s="32"/>
    </row>
    <row r="29" spans="2:11" x14ac:dyDescent="0.25">
      <c r="B29" s="38" t="s">
        <v>35</v>
      </c>
      <c r="C29" s="38"/>
      <c r="D29" s="38" t="s">
        <v>36</v>
      </c>
      <c r="E29" s="39">
        <v>0</v>
      </c>
      <c r="F29" s="42" t="s">
        <v>21</v>
      </c>
    </row>
    <row r="30" spans="2:11" x14ac:dyDescent="0.25">
      <c r="B30" s="41" t="s">
        <v>76</v>
      </c>
      <c r="C30" s="41"/>
      <c r="D30" s="41" t="s">
        <v>36</v>
      </c>
      <c r="E30" s="39">
        <v>0</v>
      </c>
      <c r="F30" s="42" t="s">
        <v>17</v>
      </c>
    </row>
    <row r="31" spans="2:11" x14ac:dyDescent="0.25">
      <c r="B31" s="38" t="s">
        <v>40</v>
      </c>
      <c r="C31" s="38"/>
      <c r="D31" s="38" t="s">
        <v>36</v>
      </c>
      <c r="E31" s="39">
        <v>0</v>
      </c>
      <c r="F31" s="42" t="s">
        <v>23</v>
      </c>
    </row>
    <row r="33" spans="2:11" x14ac:dyDescent="0.25">
      <c r="B33" s="38" t="s">
        <v>77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78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79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80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81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82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50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83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52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84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85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86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87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335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337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88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54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56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3" spans="2:11" ht="14.4" x14ac:dyDescent="0.3">
      <c r="B53" s="43" t="s">
        <v>59</v>
      </c>
    </row>
    <row r="55" spans="2:11" ht="14.4" x14ac:dyDescent="0.35">
      <c r="B55" s="38" t="s">
        <v>89</v>
      </c>
      <c r="C55" s="47"/>
      <c r="D55" s="47"/>
      <c r="E55" s="47"/>
      <c r="F55" s="47"/>
      <c r="G55" s="47"/>
      <c r="H55" s="47"/>
      <c r="I55" s="47"/>
      <c r="J55" s="131">
        <v>0.5</v>
      </c>
      <c r="K55" s="49">
        <v>0</v>
      </c>
    </row>
    <row r="56" spans="2:11" ht="14.4" x14ac:dyDescent="0.35">
      <c r="B56" s="41" t="s">
        <v>61</v>
      </c>
      <c r="J56" s="131">
        <v>0.5</v>
      </c>
      <c r="K56" s="49">
        <v>0</v>
      </c>
    </row>
    <row r="57" spans="2:11" ht="14.4" x14ac:dyDescent="0.35">
      <c r="B57" s="38" t="s">
        <v>90</v>
      </c>
      <c r="C57" s="47"/>
      <c r="D57" s="47"/>
      <c r="E57" s="47"/>
      <c r="F57" s="47"/>
      <c r="G57" s="47"/>
      <c r="H57" s="47"/>
      <c r="I57" s="47"/>
      <c r="J57" s="131">
        <v>0.5</v>
      </c>
      <c r="K57" s="49">
        <v>0</v>
      </c>
    </row>
    <row r="58" spans="2:11" ht="14.4" x14ac:dyDescent="0.35">
      <c r="B58" s="41" t="s">
        <v>63</v>
      </c>
      <c r="J58" s="131">
        <v>0.25</v>
      </c>
      <c r="K58" s="49">
        <v>0</v>
      </c>
    </row>
    <row r="59" spans="2:11" ht="14.4" x14ac:dyDescent="0.35">
      <c r="K59" s="50"/>
    </row>
    <row r="60" spans="2:11" ht="14.4" x14ac:dyDescent="0.35">
      <c r="B60" s="54" t="s">
        <v>91</v>
      </c>
      <c r="C60" s="183">
        <f>(250+F25)+(F25*(((E29+E30+E31)+(K33+K34+K35+K36+K37+K38+K39+K40+K41+K42+K43+K44+K45+K46+K47+K48+K49+K50+K51))-(K55+K56+K57+K58)))</f>
        <v>251.68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B61" s="54" t="s">
        <v>92</v>
      </c>
      <c r="C61" s="183">
        <v>25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C62" s="184"/>
      <c r="D62" s="53"/>
      <c r="E62" s="54"/>
      <c r="F62" s="53"/>
      <c r="G62" s="53"/>
      <c r="H62" s="53"/>
      <c r="K62" s="50"/>
    </row>
    <row r="63" spans="2:11" ht="13.8" x14ac:dyDescent="0.3">
      <c r="B63" s="51" t="s">
        <v>69</v>
      </c>
      <c r="C63" s="178">
        <f>IF(C60&lt;C61,C61,C60)</f>
        <v>251.68</v>
      </c>
      <c r="D63" s="162" t="s">
        <v>334</v>
      </c>
      <c r="E63" s="54"/>
      <c r="F63" s="53"/>
      <c r="G63" s="53"/>
      <c r="H63" s="53"/>
      <c r="I63" s="53"/>
      <c r="J63" s="53"/>
      <c r="K63" s="53"/>
    </row>
    <row r="64" spans="2:11" ht="13.8" x14ac:dyDescent="0.3">
      <c r="B64" s="54"/>
      <c r="C64" s="183"/>
      <c r="D64" s="53"/>
      <c r="E64" s="54"/>
      <c r="F64" s="53"/>
      <c r="G64" s="53"/>
      <c r="H64" s="53"/>
      <c r="I64" s="53"/>
      <c r="J64" s="53"/>
      <c r="K64" s="53"/>
    </row>
    <row r="65" spans="2:11" ht="13.8" x14ac:dyDescent="0.3">
      <c r="B65" s="51" t="s">
        <v>239</v>
      </c>
      <c r="C65" s="178">
        <v>1</v>
      </c>
      <c r="D65" s="53"/>
      <c r="E65" s="54"/>
      <c r="F65" s="53"/>
      <c r="G65" s="53"/>
      <c r="H65" s="53"/>
      <c r="I65" s="53"/>
      <c r="J65" s="53"/>
      <c r="K65" s="53"/>
    </row>
    <row r="66" spans="2:11" ht="13.8" x14ac:dyDescent="0.3">
      <c r="C66" s="184"/>
      <c r="D66" s="53"/>
      <c r="E66" s="54"/>
      <c r="F66" s="53"/>
      <c r="G66" s="53"/>
      <c r="H66" s="53"/>
      <c r="I66" s="53"/>
      <c r="J66" s="53"/>
      <c r="K66" s="53"/>
    </row>
    <row r="67" spans="2:11" ht="13.8" x14ac:dyDescent="0.3">
      <c r="B67" s="51" t="s">
        <v>72</v>
      </c>
      <c r="C67" s="178">
        <f>C60*C65</f>
        <v>251.68</v>
      </c>
      <c r="D67" s="162" t="s">
        <v>334</v>
      </c>
      <c r="E67" s="54"/>
      <c r="F67" s="53"/>
      <c r="G67" s="53"/>
      <c r="H67" s="53"/>
      <c r="I67" s="53"/>
      <c r="J67" s="53"/>
      <c r="K67" s="53"/>
    </row>
    <row r="68" spans="2:11" ht="13.8" x14ac:dyDescent="0.3">
      <c r="B68" s="53"/>
      <c r="C68" s="179"/>
      <c r="D68" s="53"/>
      <c r="E68" s="53"/>
      <c r="F68" s="53"/>
      <c r="G68" s="53"/>
      <c r="H68" s="53"/>
      <c r="I68" s="53"/>
      <c r="J68" s="53"/>
      <c r="K68" s="53"/>
    </row>
    <row r="69" spans="2:11" ht="13.8" x14ac:dyDescent="0.3">
      <c r="B69" s="55" t="s">
        <v>70</v>
      </c>
      <c r="C69" s="180" t="s">
        <v>71</v>
      </c>
      <c r="D69" s="55"/>
      <c r="E69" s="56">
        <v>0</v>
      </c>
      <c r="F69" s="41"/>
      <c r="G69" s="53"/>
      <c r="H69" s="53"/>
      <c r="I69" s="53"/>
      <c r="J69" s="53"/>
      <c r="K69" s="53"/>
    </row>
    <row r="70" spans="2:11" ht="13.8" x14ac:dyDescent="0.3">
      <c r="B70" s="37"/>
      <c r="C70" s="181"/>
      <c r="D70" s="41"/>
      <c r="E70" s="58" t="s">
        <v>219</v>
      </c>
      <c r="F70" s="59"/>
      <c r="G70" s="53"/>
      <c r="H70" s="53"/>
      <c r="I70" s="53"/>
      <c r="J70" s="53"/>
      <c r="K70" s="53"/>
    </row>
    <row r="71" spans="2:11" ht="13.8" x14ac:dyDescent="0.3">
      <c r="B71" s="60" t="s">
        <v>94</v>
      </c>
      <c r="C71" s="182">
        <f>C67*E69</f>
        <v>0</v>
      </c>
      <c r="D71" s="162" t="s">
        <v>334</v>
      </c>
      <c r="E71" s="58"/>
      <c r="F71" s="59"/>
      <c r="G71" s="53"/>
      <c r="H71" s="53"/>
      <c r="I71" s="53"/>
      <c r="J71" s="53"/>
      <c r="K71" s="53"/>
    </row>
    <row r="72" spans="2:11" ht="13.8" x14ac:dyDescent="0.3">
      <c r="C72" s="181"/>
      <c r="D72" s="41"/>
      <c r="E72" s="58"/>
      <c r="F72" s="59"/>
      <c r="G72" s="53"/>
      <c r="H72" s="53"/>
      <c r="I72" s="53"/>
      <c r="J72" s="53"/>
      <c r="K72" s="53"/>
    </row>
    <row r="73" spans="2:11" ht="13.8" x14ac:dyDescent="0.3">
      <c r="B73" s="55" t="s">
        <v>97</v>
      </c>
      <c r="C73" s="180" t="s">
        <v>71</v>
      </c>
      <c r="D73" s="55"/>
      <c r="E73" s="56">
        <v>0</v>
      </c>
      <c r="F73" s="41"/>
      <c r="G73" s="53"/>
      <c r="H73" s="53"/>
      <c r="I73" s="53"/>
      <c r="J73" s="53"/>
      <c r="K73" s="53"/>
    </row>
    <row r="74" spans="2:11" ht="13.8" x14ac:dyDescent="0.3">
      <c r="B74" s="37"/>
      <c r="C74" s="181"/>
      <c r="D74" s="41"/>
      <c r="E74" s="58"/>
      <c r="F74" s="59"/>
      <c r="G74" s="53"/>
      <c r="H74" s="53"/>
    </row>
    <row r="75" spans="2:11" ht="13.8" x14ac:dyDescent="0.3">
      <c r="B75" s="60" t="s">
        <v>106</v>
      </c>
      <c r="C75" s="182">
        <f>IF((C67*E69)&gt;0,(C71*E73),IF((C67*E69)=0,(C67*E73)))</f>
        <v>0</v>
      </c>
      <c r="D75" s="162" t="s">
        <v>334</v>
      </c>
      <c r="E75" s="58"/>
      <c r="F75" s="59"/>
      <c r="G75" s="53"/>
      <c r="H75" s="53"/>
    </row>
    <row r="76" spans="2:11" ht="13.8" x14ac:dyDescent="0.3">
      <c r="B76" s="37"/>
      <c r="C76" s="147"/>
      <c r="D76" s="41"/>
      <c r="E76" s="58"/>
      <c r="F76" s="59"/>
      <c r="G76" s="53"/>
      <c r="H76" s="53"/>
    </row>
    <row r="77" spans="2:11" ht="14.4" thickBot="1" x14ac:dyDescent="0.35">
      <c r="B77" s="37"/>
      <c r="C77" s="57"/>
      <c r="D77" s="41"/>
      <c r="E77" s="58"/>
      <c r="F77" s="59"/>
      <c r="G77" s="53"/>
      <c r="H77" s="53"/>
    </row>
    <row r="78" spans="2:11" ht="13.8" thickBot="1" x14ac:dyDescent="0.3">
      <c r="B78" s="71" t="s">
        <v>74</v>
      </c>
      <c r="C78" s="62"/>
      <c r="D78" s="62"/>
      <c r="E78" s="63"/>
      <c r="F78" s="72" t="s">
        <v>75</v>
      </c>
      <c r="G78" s="2"/>
      <c r="H78" s="3"/>
    </row>
    <row r="80" spans="2:11" x14ac:dyDescent="0.25">
      <c r="B80" s="74"/>
    </row>
    <row r="81" spans="2:2" x14ac:dyDescent="0.25">
      <c r="B81" s="5"/>
    </row>
    <row r="82" spans="2:2" x14ac:dyDescent="0.25">
      <c r="B82" s="5"/>
    </row>
  </sheetData>
  <mergeCells count="1">
    <mergeCell ref="B1:G1"/>
  </mergeCells>
  <pageMargins left="0.78740157499999996" right="0.78740157499999996" top="0.984251969" bottom="0.984251969" header="0.49212598499999999" footer="0.49212598499999999"/>
  <pageSetup paperSize="9" scale="80" orientation="landscape" r:id="rId1"/>
  <headerFooter alignWithMargins="0"/>
  <drawing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ilha27"/>
  <dimension ref="B1:K78"/>
  <sheetViews>
    <sheetView topLeftCell="A58" workbookViewId="0">
      <selection activeCell="C59" sqref="C59:C70"/>
    </sheetView>
  </sheetViews>
  <sheetFormatPr defaultRowHeight="13.2" x14ac:dyDescent="0.25"/>
  <cols>
    <col min="1" max="1" width="1.5546875" customWidth="1"/>
    <col min="2" max="2" width="25.44140625" customWidth="1"/>
    <col min="3" max="3" width="16" customWidth="1"/>
    <col min="5" max="5" width="9.33203125" customWidth="1"/>
    <col min="6" max="6" width="13.5546875" customWidth="1"/>
    <col min="7" max="7" width="10.6640625" customWidth="1"/>
    <col min="8" max="8" width="10.33203125" customWidth="1"/>
  </cols>
  <sheetData>
    <row r="1" spans="2:8" ht="13.8" thickBot="1" x14ac:dyDescent="0.3"/>
    <row r="2" spans="2:8" ht="13.8" thickBot="1" x14ac:dyDescent="0.3">
      <c r="B2" s="1" t="s">
        <v>414</v>
      </c>
      <c r="C2" s="2"/>
      <c r="D2" s="3"/>
      <c r="E2" s="4"/>
    </row>
    <row r="3" spans="2:8" ht="13.8" thickBot="1" x14ac:dyDescent="0.3">
      <c r="B3" s="5"/>
      <c r="C3" s="6"/>
      <c r="D3" s="6"/>
    </row>
    <row r="4" spans="2:8" x14ac:dyDescent="0.25">
      <c r="B4" s="78" t="s">
        <v>415</v>
      </c>
      <c r="C4" s="7"/>
      <c r="D4" s="7"/>
      <c r="E4" s="7"/>
      <c r="F4" s="7"/>
      <c r="G4" s="67"/>
      <c r="H4" s="6"/>
    </row>
    <row r="5" spans="2:8" x14ac:dyDescent="0.25">
      <c r="B5" s="76" t="s">
        <v>242</v>
      </c>
      <c r="C5" s="10"/>
      <c r="D5" s="10"/>
      <c r="E5" s="10"/>
      <c r="F5" s="10"/>
      <c r="G5" s="69"/>
      <c r="H5" s="6"/>
    </row>
    <row r="6" spans="2:8" x14ac:dyDescent="0.25">
      <c r="B6" s="76" t="s">
        <v>243</v>
      </c>
      <c r="C6" s="10"/>
      <c r="D6" s="10"/>
      <c r="E6" s="10"/>
      <c r="F6" s="10"/>
      <c r="G6" s="69"/>
      <c r="H6" s="6"/>
    </row>
    <row r="7" spans="2:8" x14ac:dyDescent="0.25">
      <c r="B7" s="76" t="s">
        <v>413</v>
      </c>
      <c r="C7" s="10"/>
      <c r="D7" s="10"/>
      <c r="E7" s="10"/>
      <c r="F7" s="10"/>
      <c r="G7" s="69"/>
      <c r="H7" s="6"/>
    </row>
    <row r="8" spans="2:8" ht="13.8" thickBot="1" x14ac:dyDescent="0.3">
      <c r="B8" s="79"/>
      <c r="C8" s="14"/>
      <c r="D8" s="14"/>
      <c r="E8" s="14"/>
      <c r="F8" s="14"/>
      <c r="G8" s="65"/>
      <c r="H8" s="6"/>
    </row>
    <row r="9" spans="2:8" x14ac:dyDescent="0.25">
      <c r="B9" s="75"/>
      <c r="C9" s="6"/>
      <c r="D9" s="6"/>
      <c r="E9" s="6"/>
      <c r="F9" s="6"/>
      <c r="G9" s="6"/>
      <c r="H9" s="6"/>
    </row>
    <row r="10" spans="2:8" x14ac:dyDescent="0.25">
      <c r="B10" s="15" t="s">
        <v>13</v>
      </c>
      <c r="C10" s="16" t="s">
        <v>14</v>
      </c>
      <c r="D10" s="17" t="s">
        <v>15</v>
      </c>
      <c r="E10" s="17" t="s">
        <v>16</v>
      </c>
      <c r="F10" s="17" t="s">
        <v>17</v>
      </c>
      <c r="G10" s="17" t="s">
        <v>18</v>
      </c>
      <c r="H10" s="17" t="s">
        <v>19</v>
      </c>
    </row>
    <row r="11" spans="2:8" x14ac:dyDescent="0.25">
      <c r="B11" s="16" t="s">
        <v>20</v>
      </c>
      <c r="C11" s="18"/>
      <c r="D11" s="18">
        <v>1</v>
      </c>
      <c r="E11" s="18">
        <f>D11+0.75</f>
        <v>1.75</v>
      </c>
      <c r="F11" s="18">
        <f>E11+0.75</f>
        <v>2.5</v>
      </c>
      <c r="G11" s="18">
        <f>F11+0.75</f>
        <v>3.25</v>
      </c>
      <c r="H11" s="18">
        <f>G11+0.75</f>
        <v>4</v>
      </c>
    </row>
    <row r="12" spans="2:8" x14ac:dyDescent="0.25">
      <c r="B12" s="17" t="s">
        <v>21</v>
      </c>
      <c r="C12" s="18">
        <v>1</v>
      </c>
      <c r="D12" s="19">
        <f>(D11*C12)</f>
        <v>1</v>
      </c>
      <c r="E12" s="19">
        <f>(E11*C12)</f>
        <v>1.75</v>
      </c>
      <c r="F12" s="19">
        <f>(F11*C12)</f>
        <v>2.5</v>
      </c>
      <c r="G12" s="19">
        <f>(G11*C12)</f>
        <v>3.25</v>
      </c>
      <c r="H12" s="19">
        <f>(H11*C12)</f>
        <v>4</v>
      </c>
    </row>
    <row r="13" spans="2:8" x14ac:dyDescent="0.25">
      <c r="B13" s="17" t="s">
        <v>22</v>
      </c>
      <c r="C13" s="18">
        <v>2</v>
      </c>
      <c r="D13" s="19">
        <f>(D11*C13)</f>
        <v>2</v>
      </c>
      <c r="E13" s="19">
        <v>3</v>
      </c>
      <c r="F13" s="19">
        <f>(F11*C13)</f>
        <v>5</v>
      </c>
      <c r="G13" s="19">
        <f>(G11*C13)</f>
        <v>6.5</v>
      </c>
      <c r="H13" s="19">
        <f>(H11*C13)</f>
        <v>8</v>
      </c>
    </row>
    <row r="14" spans="2:8" x14ac:dyDescent="0.25">
      <c r="B14" s="17" t="s">
        <v>23</v>
      </c>
      <c r="C14" s="18">
        <v>3</v>
      </c>
      <c r="D14" s="19">
        <f>(D11*C14)</f>
        <v>3</v>
      </c>
      <c r="E14" s="19">
        <f>(E11*C14)</f>
        <v>5.25</v>
      </c>
      <c r="F14" s="19">
        <f>(F11*C14)</f>
        <v>7.5</v>
      </c>
      <c r="G14" s="19">
        <f>(G11*C14)</f>
        <v>9.75</v>
      </c>
      <c r="H14" s="19">
        <f>(H11*C14)</f>
        <v>12</v>
      </c>
    </row>
    <row r="16" spans="2:8" x14ac:dyDescent="0.25">
      <c r="B16" s="20" t="s">
        <v>142</v>
      </c>
      <c r="C16" s="21"/>
    </row>
    <row r="17" spans="2:11" x14ac:dyDescent="0.25">
      <c r="B17" s="6"/>
      <c r="C17" s="6"/>
      <c r="D17" s="6"/>
      <c r="E17" s="6"/>
      <c r="F17" s="6"/>
      <c r="G17" s="6"/>
      <c r="H17" s="6"/>
      <c r="I17" s="6"/>
    </row>
    <row r="18" spans="2:11" ht="13.8" x14ac:dyDescent="0.3">
      <c r="B18" s="106" t="s">
        <v>29</v>
      </c>
      <c r="C18" s="107" t="s">
        <v>14</v>
      </c>
      <c r="D18" s="108" t="s">
        <v>15</v>
      </c>
      <c r="E18" s="108" t="s">
        <v>16</v>
      </c>
      <c r="F18" s="108" t="s">
        <v>17</v>
      </c>
      <c r="G18" s="108" t="s">
        <v>18</v>
      </c>
      <c r="H18" s="108" t="s">
        <v>19</v>
      </c>
      <c r="I18" s="109"/>
      <c r="J18" s="25"/>
      <c r="K18" s="25"/>
    </row>
    <row r="19" spans="2:11" ht="13.8" x14ac:dyDescent="0.3">
      <c r="B19" s="110" t="s">
        <v>20</v>
      </c>
      <c r="C19" s="111"/>
      <c r="D19" s="111"/>
      <c r="E19" s="111"/>
      <c r="F19" s="111"/>
      <c r="G19" s="111"/>
      <c r="H19" s="111"/>
      <c r="I19" s="109"/>
      <c r="J19" s="25"/>
      <c r="K19" s="25"/>
    </row>
    <row r="20" spans="2:11" ht="13.8" x14ac:dyDescent="0.3">
      <c r="B20" s="112" t="s">
        <v>21</v>
      </c>
      <c r="C20" s="111"/>
      <c r="D20" s="133">
        <v>64.069999999999993</v>
      </c>
      <c r="E20" s="133">
        <f>D20*E12</f>
        <v>112.12249999999999</v>
      </c>
      <c r="F20" s="133">
        <f>D20*F12</f>
        <v>160.17499999999998</v>
      </c>
      <c r="G20" s="133">
        <f>D20*G12</f>
        <v>208.22749999999996</v>
      </c>
      <c r="H20" s="133">
        <f>D20*H12</f>
        <v>256.27999999999997</v>
      </c>
      <c r="I20" s="109"/>
      <c r="J20" s="25"/>
      <c r="K20" s="25"/>
    </row>
    <row r="21" spans="2:11" ht="13.8" x14ac:dyDescent="0.3">
      <c r="B21" s="112" t="s">
        <v>22</v>
      </c>
      <c r="C21" s="111"/>
      <c r="D21" s="133">
        <f>D20*D13</f>
        <v>128.13999999999999</v>
      </c>
      <c r="E21" s="133">
        <f>D20*E13</f>
        <v>192.20999999999998</v>
      </c>
      <c r="F21" s="133">
        <f>D20*F13</f>
        <v>320.34999999999997</v>
      </c>
      <c r="G21" s="133">
        <f>D20*G13</f>
        <v>416.45499999999993</v>
      </c>
      <c r="H21" s="133">
        <f>D20*H13</f>
        <v>512.55999999999995</v>
      </c>
      <c r="I21" s="109"/>
      <c r="J21" s="25"/>
      <c r="K21" s="25"/>
    </row>
    <row r="22" spans="2:11" ht="13.8" x14ac:dyDescent="0.3">
      <c r="B22" s="112" t="s">
        <v>23</v>
      </c>
      <c r="C22" s="111"/>
      <c r="D22" s="133">
        <f>D20*D14</f>
        <v>192.20999999999998</v>
      </c>
      <c r="E22" s="133">
        <f>D20*E14</f>
        <v>336.36749999999995</v>
      </c>
      <c r="F22" s="133">
        <f>D20*F14</f>
        <v>480.52499999999998</v>
      </c>
      <c r="G22" s="133">
        <f>D20*G14</f>
        <v>624.68249999999989</v>
      </c>
      <c r="H22" s="133">
        <f>D20*H14</f>
        <v>768.83999999999992</v>
      </c>
      <c r="I22" s="109"/>
      <c r="J22" s="25"/>
      <c r="K22" s="25"/>
    </row>
    <row r="23" spans="2:11" ht="14.4" thickBot="1" x14ac:dyDescent="0.35">
      <c r="B23" s="109"/>
      <c r="C23" s="109"/>
      <c r="D23" s="109"/>
      <c r="E23" s="109"/>
      <c r="F23" s="109"/>
      <c r="G23" s="109"/>
      <c r="H23" s="109"/>
      <c r="I23" s="109"/>
      <c r="J23" s="25"/>
      <c r="K23" s="25"/>
    </row>
    <row r="24" spans="2:11" ht="16.2" thickBot="1" x14ac:dyDescent="0.3">
      <c r="B24" s="64" t="s">
        <v>30</v>
      </c>
      <c r="C24" s="29"/>
      <c r="D24" s="30"/>
      <c r="E24" s="29"/>
      <c r="F24" s="124">
        <v>512.16999999999996</v>
      </c>
      <c r="G24" s="152" t="s">
        <v>334</v>
      </c>
      <c r="H24" s="32"/>
      <c r="I24" s="73" t="s">
        <v>31</v>
      </c>
      <c r="J24" s="32"/>
      <c r="K24" s="32"/>
    </row>
    <row r="25" spans="2:11" ht="13.8" x14ac:dyDescent="0.25">
      <c r="B25" s="36"/>
      <c r="C25" s="32"/>
      <c r="D25" s="35"/>
      <c r="E25" s="32"/>
      <c r="F25" s="33"/>
      <c r="G25" s="32"/>
      <c r="H25" s="32"/>
      <c r="I25" s="32"/>
      <c r="J25" s="32"/>
      <c r="K25" s="32"/>
    </row>
    <row r="26" spans="2:11" ht="13.8" x14ac:dyDescent="0.25">
      <c r="B26" s="36" t="s">
        <v>34</v>
      </c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5.6" x14ac:dyDescent="0.25">
      <c r="B27" s="34"/>
      <c r="C27" s="32"/>
      <c r="D27" s="35"/>
      <c r="E27" s="32"/>
      <c r="F27" s="40" t="s">
        <v>37</v>
      </c>
      <c r="G27" s="32"/>
      <c r="H27" s="32"/>
      <c r="I27" s="37"/>
      <c r="J27" s="32"/>
      <c r="K27" s="32"/>
    </row>
    <row r="28" spans="2:11" x14ac:dyDescent="0.25">
      <c r="B28" s="38" t="s">
        <v>35</v>
      </c>
      <c r="C28" s="38"/>
      <c r="D28" s="38" t="s">
        <v>36</v>
      </c>
      <c r="E28" s="39">
        <v>0</v>
      </c>
      <c r="F28" s="42" t="s">
        <v>21</v>
      </c>
    </row>
    <row r="29" spans="2:11" x14ac:dyDescent="0.25">
      <c r="B29" s="41" t="s">
        <v>76</v>
      </c>
      <c r="C29" s="41"/>
      <c r="D29" s="41" t="s">
        <v>36</v>
      </c>
      <c r="E29" s="39">
        <v>0</v>
      </c>
      <c r="F29" s="42" t="s">
        <v>17</v>
      </c>
    </row>
    <row r="30" spans="2:11" x14ac:dyDescent="0.25">
      <c r="B30" s="38" t="s">
        <v>40</v>
      </c>
      <c r="C30" s="38"/>
      <c r="D30" s="38" t="s">
        <v>36</v>
      </c>
      <c r="E30" s="39">
        <v>0</v>
      </c>
      <c r="F30" s="42" t="s">
        <v>23</v>
      </c>
    </row>
    <row r="32" spans="2:11" x14ac:dyDescent="0.25">
      <c r="B32" s="38" t="s">
        <v>77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78</v>
      </c>
      <c r="C33" s="46"/>
      <c r="D33" s="41"/>
      <c r="E33" s="41"/>
      <c r="F33" s="41"/>
      <c r="G33" s="41"/>
      <c r="H33" s="41"/>
      <c r="I33" s="41"/>
      <c r="J33" s="45">
        <v>2</v>
      </c>
      <c r="K33" s="39">
        <v>0</v>
      </c>
    </row>
    <row r="34" spans="2:11" x14ac:dyDescent="0.25">
      <c r="B34" s="38" t="s">
        <v>79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80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81</v>
      </c>
      <c r="C36" s="44"/>
      <c r="D36" s="38"/>
      <c r="E36" s="38"/>
      <c r="F36" s="38"/>
      <c r="G36" s="38"/>
      <c r="H36" s="38"/>
      <c r="I36" s="38"/>
      <c r="J36" s="45">
        <v>3</v>
      </c>
      <c r="K36" s="39">
        <v>0</v>
      </c>
    </row>
    <row r="37" spans="2:11" x14ac:dyDescent="0.25">
      <c r="B37" s="41" t="s">
        <v>82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50</v>
      </c>
      <c r="C38" s="44"/>
      <c r="D38" s="38"/>
      <c r="E38" s="38"/>
      <c r="F38" s="38"/>
      <c r="G38" s="38"/>
      <c r="H38" s="38"/>
      <c r="I38" s="38"/>
      <c r="J38" s="45">
        <v>3</v>
      </c>
      <c r="K38" s="39">
        <v>0</v>
      </c>
    </row>
    <row r="39" spans="2:11" x14ac:dyDescent="0.25">
      <c r="B39" s="41" t="s">
        <v>83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52</v>
      </c>
      <c r="C40" s="44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84</v>
      </c>
      <c r="C41" s="46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85</v>
      </c>
      <c r="C42" s="44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86</v>
      </c>
      <c r="C43" s="46"/>
      <c r="D43" s="41"/>
      <c r="E43" s="41"/>
      <c r="F43" s="41"/>
      <c r="G43" s="41"/>
      <c r="H43" s="41"/>
      <c r="I43" s="41"/>
      <c r="J43" s="45">
        <v>2</v>
      </c>
      <c r="K43" s="39">
        <v>0</v>
      </c>
    </row>
    <row r="44" spans="2:11" x14ac:dyDescent="0.25">
      <c r="B44" s="38" t="s">
        <v>87</v>
      </c>
      <c r="C44" s="44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41" t="s">
        <v>335</v>
      </c>
      <c r="C45" s="46"/>
      <c r="D45" s="41"/>
      <c r="E45" s="41"/>
      <c r="F45" s="41"/>
      <c r="G45" s="41"/>
      <c r="H45" s="41"/>
      <c r="I45" s="41"/>
      <c r="J45" s="45">
        <v>3</v>
      </c>
      <c r="K45" s="39">
        <v>0</v>
      </c>
    </row>
    <row r="46" spans="2:11" x14ac:dyDescent="0.25">
      <c r="B46" s="38" t="s">
        <v>337</v>
      </c>
      <c r="C46" s="38"/>
      <c r="D46" s="38"/>
      <c r="E46" s="38"/>
      <c r="F46" s="38"/>
      <c r="G46" s="38"/>
      <c r="H46" s="38"/>
      <c r="I46" s="38"/>
      <c r="J46" s="45">
        <v>2</v>
      </c>
      <c r="K46" s="39">
        <v>0</v>
      </c>
    </row>
    <row r="47" spans="2:11" x14ac:dyDescent="0.25">
      <c r="B47" s="41" t="s">
        <v>88</v>
      </c>
      <c r="C47" s="41"/>
      <c r="D47" s="41"/>
      <c r="E47" s="41"/>
      <c r="F47" s="41"/>
      <c r="G47" s="41"/>
      <c r="H47" s="41"/>
      <c r="I47" s="41"/>
      <c r="J47" s="45">
        <v>3</v>
      </c>
      <c r="K47" s="39">
        <v>0</v>
      </c>
    </row>
    <row r="48" spans="2:11" x14ac:dyDescent="0.25">
      <c r="B48" s="38" t="s">
        <v>336</v>
      </c>
      <c r="C48" s="38"/>
      <c r="D48" s="38"/>
      <c r="E48" s="38"/>
      <c r="F48" s="38"/>
      <c r="G48" s="38"/>
      <c r="H48" s="38"/>
      <c r="I48" s="38"/>
      <c r="J48" s="45">
        <v>2</v>
      </c>
      <c r="K48" s="39">
        <v>0</v>
      </c>
    </row>
    <row r="49" spans="2:11" x14ac:dyDescent="0.25">
      <c r="B49" s="41" t="s">
        <v>54</v>
      </c>
      <c r="C49" s="41"/>
      <c r="D49" s="41"/>
      <c r="E49" s="41"/>
      <c r="F49" s="41"/>
      <c r="G49" s="41"/>
      <c r="H49" s="41"/>
      <c r="I49" s="41"/>
      <c r="J49" s="45">
        <v>3</v>
      </c>
      <c r="K49" s="39">
        <v>0</v>
      </c>
    </row>
    <row r="50" spans="2:11" x14ac:dyDescent="0.25">
      <c r="B50" s="38" t="s">
        <v>56</v>
      </c>
      <c r="C50" s="38"/>
      <c r="D50" s="38"/>
      <c r="E50" s="38"/>
      <c r="F50" s="38"/>
      <c r="G50" s="38"/>
      <c r="H50" s="38"/>
      <c r="I50" s="38"/>
      <c r="J50" s="45">
        <v>2</v>
      </c>
      <c r="K50" s="39">
        <v>0</v>
      </c>
    </row>
    <row r="52" spans="2:11" ht="14.4" x14ac:dyDescent="0.3">
      <c r="B52" s="43" t="s">
        <v>59</v>
      </c>
    </row>
    <row r="54" spans="2:11" ht="14.4" x14ac:dyDescent="0.35">
      <c r="B54" s="38" t="s">
        <v>89</v>
      </c>
      <c r="C54" s="47"/>
      <c r="D54" s="47"/>
      <c r="E54" s="47"/>
      <c r="F54" s="47"/>
      <c r="G54" s="47"/>
      <c r="H54" s="47"/>
      <c r="I54" s="47"/>
      <c r="J54" s="131">
        <v>0.5</v>
      </c>
      <c r="K54" s="49">
        <v>0</v>
      </c>
    </row>
    <row r="55" spans="2:11" ht="14.4" x14ac:dyDescent="0.35">
      <c r="B55" s="41" t="s">
        <v>61</v>
      </c>
      <c r="J55" s="131">
        <v>0.5</v>
      </c>
      <c r="K55" s="49">
        <v>0</v>
      </c>
    </row>
    <row r="56" spans="2:11" ht="14.4" x14ac:dyDescent="0.35">
      <c r="B56" s="38" t="s">
        <v>90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63</v>
      </c>
      <c r="J57" s="131">
        <v>0.25</v>
      </c>
      <c r="K57" s="49">
        <v>0</v>
      </c>
    </row>
    <row r="58" spans="2:11" ht="14.4" x14ac:dyDescent="0.35">
      <c r="K58" s="50"/>
    </row>
    <row r="59" spans="2:11" ht="14.4" x14ac:dyDescent="0.35">
      <c r="B59" s="54" t="s">
        <v>91</v>
      </c>
      <c r="C59" s="183">
        <f>(25+F24)+(F24*(((E28+E29+E30)+(K32+K33+K34+K35+K36+K37+K38+K39+K40+K41+K42+K43+K44+K45+K46+K47+K48+K49+K50))-(K54+K55+K56+K57)))</f>
        <v>537.16999999999996</v>
      </c>
      <c r="D59" s="149" t="s">
        <v>334</v>
      </c>
      <c r="E59" s="54"/>
      <c r="F59" s="53"/>
      <c r="G59" s="53"/>
      <c r="H59" s="53"/>
      <c r="K59" s="50"/>
    </row>
    <row r="60" spans="2:11" ht="14.4" x14ac:dyDescent="0.35">
      <c r="B60" s="54" t="s">
        <v>92</v>
      </c>
      <c r="C60" s="183">
        <v>25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C61" s="184"/>
      <c r="D61" s="53"/>
      <c r="E61" s="54"/>
      <c r="F61" s="53"/>
      <c r="G61" s="53"/>
      <c r="H61" s="53"/>
      <c r="K61" s="50"/>
    </row>
    <row r="62" spans="2:11" ht="13.8" x14ac:dyDescent="0.3">
      <c r="B62" s="51" t="s">
        <v>69</v>
      </c>
      <c r="C62" s="178">
        <f>IF(C59&lt;C60,C60,C59)</f>
        <v>537.16999999999996</v>
      </c>
      <c r="D62" s="162" t="s">
        <v>334</v>
      </c>
      <c r="E62" s="54"/>
      <c r="F62" s="53"/>
      <c r="G62" s="53"/>
      <c r="H62" s="53"/>
      <c r="I62" s="53"/>
      <c r="J62" s="53"/>
      <c r="K62" s="53"/>
    </row>
    <row r="63" spans="2:11" ht="13.8" x14ac:dyDescent="0.3">
      <c r="B63" s="53"/>
      <c r="C63" s="179"/>
      <c r="D63" s="53"/>
      <c r="E63" s="53"/>
      <c r="F63" s="53"/>
      <c r="G63" s="53"/>
      <c r="H63" s="53"/>
      <c r="I63" s="53"/>
      <c r="J63" s="53"/>
      <c r="K63" s="53"/>
    </row>
    <row r="64" spans="2:11" ht="13.8" x14ac:dyDescent="0.3">
      <c r="B64" s="55" t="s">
        <v>70</v>
      </c>
      <c r="C64" s="180" t="s">
        <v>71</v>
      </c>
      <c r="D64" s="55"/>
      <c r="E64" s="56">
        <v>0</v>
      </c>
      <c r="F64" s="41"/>
      <c r="G64" s="53"/>
      <c r="H64" s="53"/>
      <c r="I64" s="53"/>
      <c r="J64" s="53"/>
      <c r="K64" s="53"/>
    </row>
    <row r="65" spans="2:11" ht="13.8" x14ac:dyDescent="0.3">
      <c r="B65" s="37"/>
      <c r="C65" s="181"/>
      <c r="D65" s="41"/>
      <c r="E65" s="58" t="s">
        <v>219</v>
      </c>
      <c r="F65" s="59"/>
      <c r="G65" s="53"/>
      <c r="H65" s="53"/>
      <c r="I65" s="53"/>
      <c r="J65" s="53"/>
      <c r="K65" s="53"/>
    </row>
    <row r="66" spans="2:11" ht="13.8" x14ac:dyDescent="0.3">
      <c r="B66" s="60" t="s">
        <v>72</v>
      </c>
      <c r="C66" s="182">
        <f>C62*E64</f>
        <v>0</v>
      </c>
      <c r="D66" s="162" t="s">
        <v>334</v>
      </c>
      <c r="E66" s="58"/>
      <c r="F66" s="59"/>
      <c r="G66" s="53"/>
      <c r="H66" s="53"/>
      <c r="I66" s="53"/>
      <c r="J66" s="53"/>
      <c r="K66" s="53"/>
    </row>
    <row r="67" spans="2:11" ht="13.8" x14ac:dyDescent="0.3">
      <c r="C67" s="181"/>
      <c r="D67" s="41"/>
      <c r="E67" s="58"/>
      <c r="F67" s="59"/>
      <c r="G67" s="53"/>
      <c r="H67" s="53"/>
      <c r="I67" s="53"/>
      <c r="J67" s="53"/>
      <c r="K67" s="53"/>
    </row>
    <row r="68" spans="2:11" ht="13.8" x14ac:dyDescent="0.3">
      <c r="B68" s="55" t="s">
        <v>97</v>
      </c>
      <c r="C68" s="180" t="s">
        <v>71</v>
      </c>
      <c r="D68" s="55"/>
      <c r="E68" s="56">
        <v>0</v>
      </c>
      <c r="F68" s="41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</row>
    <row r="70" spans="2:11" ht="13.8" x14ac:dyDescent="0.3">
      <c r="B70" s="60" t="s">
        <v>94</v>
      </c>
      <c r="C70" s="182">
        <f>IF((C62*E64)&gt;0,(C66*E68),IF((C62*E64)=0,(C62*E68)))</f>
        <v>0</v>
      </c>
      <c r="D70" s="162" t="s">
        <v>334</v>
      </c>
      <c r="E70" s="58"/>
      <c r="F70" s="59"/>
      <c r="G70" s="53"/>
      <c r="H70" s="53"/>
    </row>
    <row r="71" spans="2:11" ht="14.4" thickBot="1" x14ac:dyDescent="0.35">
      <c r="B71" s="37"/>
      <c r="C71" s="57"/>
      <c r="D71" s="41"/>
      <c r="E71" s="58"/>
      <c r="F71" s="59"/>
      <c r="G71" s="53"/>
      <c r="H71" s="53"/>
    </row>
    <row r="72" spans="2:11" ht="13.8" thickBot="1" x14ac:dyDescent="0.3">
      <c r="B72" s="71" t="s">
        <v>74</v>
      </c>
      <c r="C72" s="62"/>
      <c r="D72" s="62"/>
      <c r="E72" s="63"/>
      <c r="F72" s="72" t="s">
        <v>75</v>
      </c>
      <c r="G72" s="2"/>
      <c r="H72" s="3"/>
    </row>
    <row r="76" spans="2:11" x14ac:dyDescent="0.25">
      <c r="B76" s="5"/>
    </row>
    <row r="77" spans="2:11" x14ac:dyDescent="0.25">
      <c r="B77" s="5"/>
    </row>
    <row r="78" spans="2:11" x14ac:dyDescent="0.25">
      <c r="B78" s="74"/>
    </row>
  </sheetData>
  <pageMargins left="0.78740157499999996" right="0.78740157499999996" top="0.984251969" bottom="0.984251969" header="0.49212598499999999" footer="0.49212598499999999"/>
  <pageSetup paperSize="9" scale="80" orientation="landscape" r:id="rId1"/>
  <headerFooter alignWithMargins="0"/>
  <drawing r:id="rId2"/>
  <legacy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K78"/>
  <sheetViews>
    <sheetView topLeftCell="A58" workbookViewId="0">
      <selection activeCell="C59" sqref="C59:C70"/>
    </sheetView>
  </sheetViews>
  <sheetFormatPr defaultRowHeight="13.2" x14ac:dyDescent="0.25"/>
  <cols>
    <col min="1" max="1" width="1.5546875" customWidth="1"/>
    <col min="2" max="2" width="25.44140625" customWidth="1"/>
    <col min="3" max="3" width="16" customWidth="1"/>
    <col min="5" max="5" width="9.33203125" customWidth="1"/>
    <col min="6" max="6" width="13.5546875" customWidth="1"/>
    <col min="7" max="7" width="10.6640625" customWidth="1"/>
    <col min="8" max="8" width="10.33203125" customWidth="1"/>
  </cols>
  <sheetData>
    <row r="1" spans="2:8" ht="13.8" thickBot="1" x14ac:dyDescent="0.3"/>
    <row r="2" spans="2:8" ht="13.8" thickBot="1" x14ac:dyDescent="0.3">
      <c r="B2" s="1" t="s">
        <v>416</v>
      </c>
      <c r="C2" s="2"/>
      <c r="D2" s="3"/>
      <c r="E2" s="4"/>
    </row>
    <row r="3" spans="2:8" ht="13.8" thickBot="1" x14ac:dyDescent="0.3">
      <c r="B3" s="5"/>
      <c r="C3" s="6"/>
      <c r="D3" s="6"/>
    </row>
    <row r="4" spans="2:8" x14ac:dyDescent="0.25">
      <c r="B4" s="78" t="s">
        <v>415</v>
      </c>
      <c r="C4" s="7"/>
      <c r="D4" s="7"/>
      <c r="E4" s="7"/>
      <c r="F4" s="7"/>
      <c r="G4" s="67"/>
      <c r="H4" s="6"/>
    </row>
    <row r="5" spans="2:8" x14ac:dyDescent="0.25">
      <c r="B5" s="76" t="s">
        <v>242</v>
      </c>
      <c r="C5" s="10"/>
      <c r="D5" s="10"/>
      <c r="E5" s="10"/>
      <c r="F5" s="10"/>
      <c r="G5" s="69"/>
      <c r="H5" s="6"/>
    </row>
    <row r="6" spans="2:8" x14ac:dyDescent="0.25">
      <c r="B6" s="76" t="s">
        <v>243</v>
      </c>
      <c r="C6" s="10"/>
      <c r="D6" s="10"/>
      <c r="E6" s="10"/>
      <c r="F6" s="10"/>
      <c r="G6" s="69"/>
      <c r="H6" s="6"/>
    </row>
    <row r="7" spans="2:8" x14ac:dyDescent="0.25">
      <c r="B7" s="76" t="s">
        <v>413</v>
      </c>
      <c r="C7" s="10"/>
      <c r="D7" s="10"/>
      <c r="E7" s="10"/>
      <c r="F7" s="10"/>
      <c r="G7" s="69"/>
      <c r="H7" s="6"/>
    </row>
    <row r="8" spans="2:8" ht="13.8" thickBot="1" x14ac:dyDescent="0.3">
      <c r="B8" s="79"/>
      <c r="C8" s="14"/>
      <c r="D8" s="14"/>
      <c r="E8" s="14"/>
      <c r="F8" s="14"/>
      <c r="G8" s="65"/>
      <c r="H8" s="6"/>
    </row>
    <row r="9" spans="2:8" x14ac:dyDescent="0.25">
      <c r="B9" s="75"/>
      <c r="C9" s="6"/>
      <c r="D9" s="6"/>
      <c r="E9" s="6"/>
      <c r="F9" s="6"/>
      <c r="G9" s="6"/>
      <c r="H9" s="6"/>
    </row>
    <row r="10" spans="2:8" x14ac:dyDescent="0.25">
      <c r="B10" s="15" t="s">
        <v>13</v>
      </c>
      <c r="C10" s="16" t="s">
        <v>14</v>
      </c>
      <c r="D10" s="17" t="s">
        <v>15</v>
      </c>
      <c r="E10" s="17" t="s">
        <v>16</v>
      </c>
      <c r="F10" s="17" t="s">
        <v>17</v>
      </c>
      <c r="G10" s="17" t="s">
        <v>18</v>
      </c>
      <c r="H10" s="17" t="s">
        <v>19</v>
      </c>
    </row>
    <row r="11" spans="2:8" x14ac:dyDescent="0.25">
      <c r="B11" s="16" t="s">
        <v>20</v>
      </c>
      <c r="C11" s="18"/>
      <c r="D11" s="18">
        <v>1</v>
      </c>
      <c r="E11" s="18">
        <f>D11+0.75</f>
        <v>1.75</v>
      </c>
      <c r="F11" s="18">
        <f>E11+0.75</f>
        <v>2.5</v>
      </c>
      <c r="G11" s="18">
        <f>F11+0.75</f>
        <v>3.25</v>
      </c>
      <c r="H11" s="18">
        <f>G11+0.75</f>
        <v>4</v>
      </c>
    </row>
    <row r="12" spans="2:8" x14ac:dyDescent="0.25">
      <c r="B12" s="17" t="s">
        <v>21</v>
      </c>
      <c r="C12" s="18">
        <v>1</v>
      </c>
      <c r="D12" s="19">
        <f>(D11*C12)</f>
        <v>1</v>
      </c>
      <c r="E12" s="19">
        <f>(E11*C12)</f>
        <v>1.75</v>
      </c>
      <c r="F12" s="19">
        <f>(F11*C12)</f>
        <v>2.5</v>
      </c>
      <c r="G12" s="19">
        <f>(G11*C12)</f>
        <v>3.25</v>
      </c>
      <c r="H12" s="19">
        <f>(H11*C12)</f>
        <v>4</v>
      </c>
    </row>
    <row r="13" spans="2:8" x14ac:dyDescent="0.25">
      <c r="B13" s="17" t="s">
        <v>22</v>
      </c>
      <c r="C13" s="18">
        <v>2</v>
      </c>
      <c r="D13" s="19">
        <f>(D11*C13)</f>
        <v>2</v>
      </c>
      <c r="E13" s="19">
        <v>3</v>
      </c>
      <c r="F13" s="19">
        <f>(F11*C13)</f>
        <v>5</v>
      </c>
      <c r="G13" s="19">
        <f>(G11*C13)</f>
        <v>6.5</v>
      </c>
      <c r="H13" s="19">
        <f>(H11*C13)</f>
        <v>8</v>
      </c>
    </row>
    <row r="14" spans="2:8" x14ac:dyDescent="0.25">
      <c r="B14" s="17" t="s">
        <v>23</v>
      </c>
      <c r="C14" s="18">
        <v>3</v>
      </c>
      <c r="D14" s="19">
        <f>(D11*C14)</f>
        <v>3</v>
      </c>
      <c r="E14" s="19">
        <f>(E11*C14)</f>
        <v>5.25</v>
      </c>
      <c r="F14" s="19">
        <f>(F11*C14)</f>
        <v>7.5</v>
      </c>
      <c r="G14" s="19">
        <f>(G11*C14)</f>
        <v>9.75</v>
      </c>
      <c r="H14" s="19">
        <f>(H11*C14)</f>
        <v>12</v>
      </c>
    </row>
    <row r="16" spans="2:8" x14ac:dyDescent="0.25">
      <c r="B16" s="20" t="s">
        <v>142</v>
      </c>
      <c r="C16" s="21"/>
    </row>
    <row r="17" spans="2:11" x14ac:dyDescent="0.25">
      <c r="B17" s="6"/>
      <c r="C17" s="6"/>
      <c r="D17" s="6"/>
      <c r="E17" s="6"/>
      <c r="F17" s="6"/>
      <c r="G17" s="6"/>
      <c r="H17" s="6"/>
      <c r="I17" s="6"/>
    </row>
    <row r="18" spans="2:11" ht="13.8" x14ac:dyDescent="0.3">
      <c r="B18" s="106" t="s">
        <v>29</v>
      </c>
      <c r="C18" s="107" t="s">
        <v>14</v>
      </c>
      <c r="D18" s="108" t="s">
        <v>15</v>
      </c>
      <c r="E18" s="108" t="s">
        <v>16</v>
      </c>
      <c r="F18" s="108" t="s">
        <v>17</v>
      </c>
      <c r="G18" s="108" t="s">
        <v>18</v>
      </c>
      <c r="H18" s="108" t="s">
        <v>19</v>
      </c>
      <c r="I18" s="109"/>
      <c r="J18" s="25"/>
      <c r="K18" s="25"/>
    </row>
    <row r="19" spans="2:11" ht="13.8" x14ac:dyDescent="0.3">
      <c r="B19" s="110" t="s">
        <v>20</v>
      </c>
      <c r="C19" s="111"/>
      <c r="D19" s="111"/>
      <c r="E19" s="111"/>
      <c r="F19" s="111"/>
      <c r="G19" s="111"/>
      <c r="H19" s="111"/>
      <c r="I19" s="109"/>
      <c r="J19" s="25"/>
      <c r="K19" s="25"/>
    </row>
    <row r="20" spans="2:11" ht="13.8" x14ac:dyDescent="0.3">
      <c r="B20" s="112" t="s">
        <v>21</v>
      </c>
      <c r="C20" s="111"/>
      <c r="D20" s="133">
        <v>256.41000000000003</v>
      </c>
      <c r="E20" s="133">
        <f>D20*E12</f>
        <v>448.71750000000003</v>
      </c>
      <c r="F20" s="133">
        <f>D20*F12</f>
        <v>641.02500000000009</v>
      </c>
      <c r="G20" s="133">
        <f>D20*G12</f>
        <v>833.3325000000001</v>
      </c>
      <c r="H20" s="133">
        <f>D20*H12</f>
        <v>1025.6400000000001</v>
      </c>
      <c r="I20" s="109"/>
      <c r="J20" s="25"/>
      <c r="K20" s="25"/>
    </row>
    <row r="21" spans="2:11" ht="13.8" x14ac:dyDescent="0.3">
      <c r="B21" s="112" t="s">
        <v>22</v>
      </c>
      <c r="C21" s="111"/>
      <c r="D21" s="133">
        <f>D20*D13</f>
        <v>512.82000000000005</v>
      </c>
      <c r="E21" s="133">
        <f>D20*E13</f>
        <v>769.23</v>
      </c>
      <c r="F21" s="133">
        <f>D20*F13</f>
        <v>1282.0500000000002</v>
      </c>
      <c r="G21" s="133">
        <f>D20*G13</f>
        <v>1666.6650000000002</v>
      </c>
      <c r="H21" s="133">
        <f>D20*H13</f>
        <v>2051.2800000000002</v>
      </c>
      <c r="I21" s="109"/>
      <c r="J21" s="25"/>
      <c r="K21" s="25"/>
    </row>
    <row r="22" spans="2:11" ht="13.8" x14ac:dyDescent="0.3">
      <c r="B22" s="112" t="s">
        <v>23</v>
      </c>
      <c r="C22" s="111"/>
      <c r="D22" s="133">
        <f>D20*D14</f>
        <v>769.23</v>
      </c>
      <c r="E22" s="133">
        <f>D20*E14</f>
        <v>1346.1525000000001</v>
      </c>
      <c r="F22" s="133">
        <f>D20*F14</f>
        <v>1923.0750000000003</v>
      </c>
      <c r="G22" s="133">
        <f>D20*G14</f>
        <v>2499.9975000000004</v>
      </c>
      <c r="H22" s="133">
        <f>D20*H14</f>
        <v>3076.92</v>
      </c>
      <c r="I22" s="109"/>
      <c r="J22" s="25"/>
      <c r="K22" s="25"/>
    </row>
    <row r="23" spans="2:11" ht="14.4" thickBot="1" x14ac:dyDescent="0.35">
      <c r="B23" s="109"/>
      <c r="C23" s="109"/>
      <c r="D23" s="109"/>
      <c r="E23" s="109"/>
      <c r="F23" s="109"/>
      <c r="G23" s="109"/>
      <c r="H23" s="109"/>
      <c r="I23" s="109"/>
      <c r="J23" s="25"/>
      <c r="K23" s="25"/>
    </row>
    <row r="24" spans="2:11" ht="16.2" thickBot="1" x14ac:dyDescent="0.3">
      <c r="B24" s="64" t="s">
        <v>30</v>
      </c>
      <c r="C24" s="29"/>
      <c r="D24" s="30"/>
      <c r="E24" s="29"/>
      <c r="F24" s="124">
        <v>512.16999999999996</v>
      </c>
      <c r="G24" s="152" t="s">
        <v>334</v>
      </c>
      <c r="H24" s="32"/>
      <c r="I24" s="73" t="s">
        <v>31</v>
      </c>
      <c r="J24" s="32"/>
      <c r="K24" s="32"/>
    </row>
    <row r="25" spans="2:11" ht="13.8" x14ac:dyDescent="0.25">
      <c r="B25" s="36"/>
      <c r="C25" s="32"/>
      <c r="D25" s="35"/>
      <c r="E25" s="32"/>
      <c r="F25" s="33"/>
      <c r="G25" s="32"/>
      <c r="H25" s="32"/>
      <c r="I25" s="32"/>
      <c r="J25" s="32"/>
      <c r="K25" s="32"/>
    </row>
    <row r="26" spans="2:11" ht="13.8" x14ac:dyDescent="0.25">
      <c r="B26" s="36" t="s">
        <v>34</v>
      </c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5.6" x14ac:dyDescent="0.25">
      <c r="B27" s="34"/>
      <c r="C27" s="32"/>
      <c r="D27" s="35"/>
      <c r="E27" s="32"/>
      <c r="F27" s="40" t="s">
        <v>37</v>
      </c>
      <c r="G27" s="32"/>
      <c r="H27" s="32"/>
      <c r="I27" s="37"/>
      <c r="J27" s="32"/>
      <c r="K27" s="32"/>
    </row>
    <row r="28" spans="2:11" x14ac:dyDescent="0.25">
      <c r="B28" s="38" t="s">
        <v>35</v>
      </c>
      <c r="C28" s="38"/>
      <c r="D28" s="38" t="s">
        <v>36</v>
      </c>
      <c r="E28" s="39">
        <v>0</v>
      </c>
      <c r="F28" s="42" t="s">
        <v>21</v>
      </c>
    </row>
    <row r="29" spans="2:11" x14ac:dyDescent="0.25">
      <c r="B29" s="41" t="s">
        <v>76</v>
      </c>
      <c r="C29" s="41"/>
      <c r="D29" s="41" t="s">
        <v>36</v>
      </c>
      <c r="E29" s="39">
        <v>0</v>
      </c>
      <c r="F29" s="42" t="s">
        <v>17</v>
      </c>
    </row>
    <row r="30" spans="2:11" x14ac:dyDescent="0.25">
      <c r="B30" s="38" t="s">
        <v>40</v>
      </c>
      <c r="C30" s="38"/>
      <c r="D30" s="38" t="s">
        <v>36</v>
      </c>
      <c r="E30" s="39">
        <v>0</v>
      </c>
      <c r="F30" s="42" t="s">
        <v>23</v>
      </c>
    </row>
    <row r="32" spans="2:11" x14ac:dyDescent="0.25">
      <c r="B32" s="38" t="s">
        <v>77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78</v>
      </c>
      <c r="C33" s="46"/>
      <c r="D33" s="41"/>
      <c r="E33" s="41"/>
      <c r="F33" s="41"/>
      <c r="G33" s="41"/>
      <c r="H33" s="41"/>
      <c r="I33" s="41"/>
      <c r="J33" s="45">
        <v>2</v>
      </c>
      <c r="K33" s="39">
        <v>0</v>
      </c>
    </row>
    <row r="34" spans="2:11" x14ac:dyDescent="0.25">
      <c r="B34" s="38" t="s">
        <v>79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80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81</v>
      </c>
      <c r="C36" s="44"/>
      <c r="D36" s="38"/>
      <c r="E36" s="38"/>
      <c r="F36" s="38"/>
      <c r="G36" s="38"/>
      <c r="H36" s="38"/>
      <c r="I36" s="38"/>
      <c r="J36" s="45">
        <v>3</v>
      </c>
      <c r="K36" s="39">
        <v>0</v>
      </c>
    </row>
    <row r="37" spans="2:11" x14ac:dyDescent="0.25">
      <c r="B37" s="41" t="s">
        <v>82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50</v>
      </c>
      <c r="C38" s="44"/>
      <c r="D38" s="38"/>
      <c r="E38" s="38"/>
      <c r="F38" s="38"/>
      <c r="G38" s="38"/>
      <c r="H38" s="38"/>
      <c r="I38" s="38"/>
      <c r="J38" s="45">
        <v>3</v>
      </c>
      <c r="K38" s="39">
        <v>0</v>
      </c>
    </row>
    <row r="39" spans="2:11" x14ac:dyDescent="0.25">
      <c r="B39" s="41" t="s">
        <v>83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52</v>
      </c>
      <c r="C40" s="44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84</v>
      </c>
      <c r="C41" s="46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85</v>
      </c>
      <c r="C42" s="44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86</v>
      </c>
      <c r="C43" s="46"/>
      <c r="D43" s="41"/>
      <c r="E43" s="41"/>
      <c r="F43" s="41"/>
      <c r="G43" s="41"/>
      <c r="H43" s="41"/>
      <c r="I43" s="41"/>
      <c r="J43" s="45">
        <v>2</v>
      </c>
      <c r="K43" s="39">
        <v>0</v>
      </c>
    </row>
    <row r="44" spans="2:11" x14ac:dyDescent="0.25">
      <c r="B44" s="38" t="s">
        <v>87</v>
      </c>
      <c r="C44" s="44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41" t="s">
        <v>335</v>
      </c>
      <c r="C45" s="46"/>
      <c r="D45" s="41"/>
      <c r="E45" s="41"/>
      <c r="F45" s="41"/>
      <c r="G45" s="41"/>
      <c r="H45" s="41"/>
      <c r="I45" s="41"/>
      <c r="J45" s="45">
        <v>3</v>
      </c>
      <c r="K45" s="39">
        <v>0</v>
      </c>
    </row>
    <row r="46" spans="2:11" x14ac:dyDescent="0.25">
      <c r="B46" s="38" t="s">
        <v>337</v>
      </c>
      <c r="C46" s="38"/>
      <c r="D46" s="38"/>
      <c r="E46" s="38"/>
      <c r="F46" s="38"/>
      <c r="G46" s="38"/>
      <c r="H46" s="38"/>
      <c r="I46" s="38"/>
      <c r="J46" s="45">
        <v>2</v>
      </c>
      <c r="K46" s="39">
        <v>0</v>
      </c>
    </row>
    <row r="47" spans="2:11" x14ac:dyDescent="0.25">
      <c r="B47" s="41" t="s">
        <v>88</v>
      </c>
      <c r="C47" s="41"/>
      <c r="D47" s="41"/>
      <c r="E47" s="41"/>
      <c r="F47" s="41"/>
      <c r="G47" s="41"/>
      <c r="H47" s="41"/>
      <c r="I47" s="41"/>
      <c r="J47" s="45">
        <v>3</v>
      </c>
      <c r="K47" s="39">
        <v>0</v>
      </c>
    </row>
    <row r="48" spans="2:11" x14ac:dyDescent="0.25">
      <c r="B48" s="38" t="s">
        <v>336</v>
      </c>
      <c r="C48" s="38"/>
      <c r="D48" s="38"/>
      <c r="E48" s="38"/>
      <c r="F48" s="38"/>
      <c r="G48" s="38"/>
      <c r="H48" s="38"/>
      <c r="I48" s="38"/>
      <c r="J48" s="45">
        <v>2</v>
      </c>
      <c r="K48" s="39">
        <v>0</v>
      </c>
    </row>
    <row r="49" spans="2:11" x14ac:dyDescent="0.25">
      <c r="B49" s="41" t="s">
        <v>54</v>
      </c>
      <c r="C49" s="41"/>
      <c r="D49" s="41"/>
      <c r="E49" s="41"/>
      <c r="F49" s="41"/>
      <c r="G49" s="41"/>
      <c r="H49" s="41"/>
      <c r="I49" s="41"/>
      <c r="J49" s="45">
        <v>3</v>
      </c>
      <c r="K49" s="39">
        <v>0</v>
      </c>
    </row>
    <row r="50" spans="2:11" x14ac:dyDescent="0.25">
      <c r="B50" s="38" t="s">
        <v>56</v>
      </c>
      <c r="C50" s="38"/>
      <c r="D50" s="38"/>
      <c r="E50" s="38"/>
      <c r="F50" s="38"/>
      <c r="G50" s="38"/>
      <c r="H50" s="38"/>
      <c r="I50" s="38"/>
      <c r="J50" s="45">
        <v>2</v>
      </c>
      <c r="K50" s="39">
        <v>0</v>
      </c>
    </row>
    <row r="52" spans="2:11" ht="14.4" x14ac:dyDescent="0.3">
      <c r="B52" s="43" t="s">
        <v>59</v>
      </c>
    </row>
    <row r="54" spans="2:11" ht="14.4" x14ac:dyDescent="0.35">
      <c r="B54" s="38" t="s">
        <v>89</v>
      </c>
      <c r="C54" s="47"/>
      <c r="D54" s="47"/>
      <c r="E54" s="47"/>
      <c r="F54" s="47"/>
      <c r="G54" s="47"/>
      <c r="H54" s="47"/>
      <c r="I54" s="47"/>
      <c r="J54" s="131">
        <v>0.5</v>
      </c>
      <c r="K54" s="49">
        <v>0</v>
      </c>
    </row>
    <row r="55" spans="2:11" ht="14.4" x14ac:dyDescent="0.35">
      <c r="B55" s="41" t="s">
        <v>61</v>
      </c>
      <c r="J55" s="131">
        <v>0.5</v>
      </c>
      <c r="K55" s="49">
        <v>0</v>
      </c>
    </row>
    <row r="56" spans="2:11" ht="14.4" x14ac:dyDescent="0.35">
      <c r="B56" s="38" t="s">
        <v>90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63</v>
      </c>
      <c r="J57" s="131">
        <v>0.25</v>
      </c>
      <c r="K57" s="49">
        <v>0</v>
      </c>
    </row>
    <row r="58" spans="2:11" ht="14.4" x14ac:dyDescent="0.35">
      <c r="K58" s="50"/>
    </row>
    <row r="59" spans="2:11" ht="14.4" x14ac:dyDescent="0.35">
      <c r="B59" s="54" t="s">
        <v>91</v>
      </c>
      <c r="C59" s="183">
        <f>(50000+F24)+(F24*(((E28+E29+E30)+(K32+K33+K34+K35+K36+K37+K38+K39+K40+K41+K42+K43+K44+K45+K46+K47+K48+K49+K50))-(K54+K55+K56+K57)))</f>
        <v>50512.17</v>
      </c>
      <c r="D59" s="149" t="s">
        <v>334</v>
      </c>
      <c r="E59" s="54"/>
      <c r="F59" s="53"/>
      <c r="G59" s="53"/>
      <c r="H59" s="53"/>
      <c r="K59" s="50"/>
    </row>
    <row r="60" spans="2:11" ht="14.4" x14ac:dyDescent="0.35">
      <c r="B60" s="54" t="s">
        <v>92</v>
      </c>
      <c r="C60" s="183">
        <v>25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C61" s="184"/>
      <c r="D61" s="53"/>
      <c r="E61" s="54"/>
      <c r="F61" s="53"/>
      <c r="G61" s="53"/>
      <c r="H61" s="53"/>
      <c r="K61" s="50"/>
    </row>
    <row r="62" spans="2:11" ht="13.8" x14ac:dyDescent="0.3">
      <c r="B62" s="51" t="s">
        <v>69</v>
      </c>
      <c r="C62" s="178">
        <f>IF(C59&lt;C60,C60,C59)</f>
        <v>50512.17</v>
      </c>
      <c r="D62" s="162" t="s">
        <v>334</v>
      </c>
      <c r="E62" s="54"/>
      <c r="F62" s="53"/>
      <c r="G62" s="53"/>
      <c r="H62" s="53"/>
      <c r="I62" s="53"/>
      <c r="J62" s="53"/>
      <c r="K62" s="53"/>
    </row>
    <row r="63" spans="2:11" ht="13.8" x14ac:dyDescent="0.3">
      <c r="B63" s="53"/>
      <c r="C63" s="179"/>
      <c r="D63" s="53"/>
      <c r="E63" s="53"/>
      <c r="F63" s="53"/>
      <c r="G63" s="53"/>
      <c r="H63" s="53"/>
      <c r="I63" s="53"/>
      <c r="J63" s="53"/>
      <c r="K63" s="53"/>
    </row>
    <row r="64" spans="2:11" ht="13.8" x14ac:dyDescent="0.3">
      <c r="B64" s="55" t="s">
        <v>70</v>
      </c>
      <c r="C64" s="180" t="s">
        <v>71</v>
      </c>
      <c r="D64" s="55"/>
      <c r="E64" s="56">
        <v>0</v>
      </c>
      <c r="F64" s="41"/>
      <c r="G64" s="53"/>
      <c r="H64" s="53"/>
      <c r="I64" s="53"/>
      <c r="J64" s="53"/>
      <c r="K64" s="53"/>
    </row>
    <row r="65" spans="2:11" ht="13.8" x14ac:dyDescent="0.3">
      <c r="B65" s="37"/>
      <c r="C65" s="181"/>
      <c r="D65" s="41"/>
      <c r="E65" s="58" t="s">
        <v>219</v>
      </c>
      <c r="F65" s="59"/>
      <c r="G65" s="53"/>
      <c r="H65" s="53"/>
      <c r="I65" s="53"/>
      <c r="J65" s="53"/>
      <c r="K65" s="53"/>
    </row>
    <row r="66" spans="2:11" ht="13.8" x14ac:dyDescent="0.3">
      <c r="B66" s="60" t="s">
        <v>72</v>
      </c>
      <c r="C66" s="182">
        <f>C62*E64</f>
        <v>0</v>
      </c>
      <c r="D66" s="162" t="s">
        <v>334</v>
      </c>
      <c r="E66" s="58"/>
      <c r="F66" s="59"/>
      <c r="G66" s="53"/>
      <c r="H66" s="53"/>
      <c r="I66" s="53"/>
      <c r="J66" s="53"/>
      <c r="K66" s="53"/>
    </row>
    <row r="67" spans="2:11" ht="13.8" x14ac:dyDescent="0.3">
      <c r="C67" s="181"/>
      <c r="D67" s="41"/>
      <c r="E67" s="58"/>
      <c r="F67" s="59"/>
      <c r="G67" s="53"/>
      <c r="H67" s="53"/>
      <c r="I67" s="53"/>
      <c r="J67" s="53"/>
      <c r="K67" s="53"/>
    </row>
    <row r="68" spans="2:11" ht="13.8" x14ac:dyDescent="0.3">
      <c r="B68" s="55" t="s">
        <v>97</v>
      </c>
      <c r="C68" s="180" t="s">
        <v>71</v>
      </c>
      <c r="D68" s="55"/>
      <c r="E68" s="56">
        <v>0</v>
      </c>
      <c r="F68" s="41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</row>
    <row r="70" spans="2:11" ht="13.8" x14ac:dyDescent="0.3">
      <c r="B70" s="60" t="s">
        <v>94</v>
      </c>
      <c r="C70" s="182">
        <f>IF((C62*E64)&gt;0,(C66*E68),IF((C62*E64)=0,(C62*E68)))</f>
        <v>0</v>
      </c>
      <c r="D70" s="162" t="s">
        <v>334</v>
      </c>
      <c r="E70" s="58"/>
      <c r="F70" s="59"/>
      <c r="G70" s="53"/>
      <c r="H70" s="53"/>
    </row>
    <row r="71" spans="2:11" ht="14.4" thickBot="1" x14ac:dyDescent="0.35">
      <c r="B71" s="37"/>
      <c r="C71" s="57"/>
      <c r="D71" s="41"/>
      <c r="E71" s="58"/>
      <c r="F71" s="59"/>
      <c r="G71" s="53"/>
      <c r="H71" s="53"/>
    </row>
    <row r="72" spans="2:11" ht="13.8" thickBot="1" x14ac:dyDescent="0.3">
      <c r="B72" s="71" t="s">
        <v>74</v>
      </c>
      <c r="C72" s="62"/>
      <c r="D72" s="62"/>
      <c r="E72" s="63"/>
      <c r="F72" s="72" t="s">
        <v>75</v>
      </c>
      <c r="G72" s="2"/>
      <c r="H72" s="3"/>
    </row>
    <row r="76" spans="2:11" x14ac:dyDescent="0.25">
      <c r="B76" s="5"/>
    </row>
    <row r="77" spans="2:11" x14ac:dyDescent="0.25">
      <c r="B77" s="5"/>
    </row>
    <row r="78" spans="2:11" x14ac:dyDescent="0.25">
      <c r="B78" s="74"/>
    </row>
  </sheetData>
  <pageMargins left="0.78740157499999996" right="0.78740157499999996" top="0.984251969" bottom="0.984251969" header="0.49212598499999999" footer="0.49212598499999999"/>
  <pageSetup paperSize="9" scale="80" orientation="landscape" r:id="rId1"/>
  <headerFooter alignWithMargins="0"/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K78"/>
  <sheetViews>
    <sheetView topLeftCell="A54" workbookViewId="0">
      <selection activeCell="C59" sqref="C59:C70"/>
    </sheetView>
  </sheetViews>
  <sheetFormatPr defaultRowHeight="13.2" x14ac:dyDescent="0.25"/>
  <cols>
    <col min="1" max="1" width="1.5546875" customWidth="1"/>
    <col min="2" max="2" width="25.44140625" customWidth="1"/>
    <col min="3" max="3" width="16" customWidth="1"/>
    <col min="5" max="5" width="9.33203125" customWidth="1"/>
    <col min="6" max="6" width="13.5546875" customWidth="1"/>
    <col min="7" max="7" width="10.6640625" customWidth="1"/>
    <col min="8" max="8" width="10.33203125" customWidth="1"/>
  </cols>
  <sheetData>
    <row r="1" spans="2:8" ht="13.8" thickBot="1" x14ac:dyDescent="0.3"/>
    <row r="2" spans="2:8" ht="13.8" thickBot="1" x14ac:dyDescent="0.3">
      <c r="B2" s="1" t="s">
        <v>417</v>
      </c>
      <c r="C2" s="2"/>
      <c r="D2" s="3"/>
      <c r="E2" s="4"/>
    </row>
    <row r="3" spans="2:8" ht="13.8" thickBot="1" x14ac:dyDescent="0.3">
      <c r="B3" s="5"/>
      <c r="C3" s="6"/>
      <c r="D3" s="6"/>
    </row>
    <row r="4" spans="2:8" x14ac:dyDescent="0.25">
      <c r="B4" s="78" t="s">
        <v>415</v>
      </c>
      <c r="C4" s="7"/>
      <c r="D4" s="7"/>
      <c r="E4" s="7"/>
      <c r="F4" s="7"/>
      <c r="G4" s="67"/>
      <c r="H4" s="6"/>
    </row>
    <row r="5" spans="2:8" x14ac:dyDescent="0.25">
      <c r="B5" s="76" t="s">
        <v>242</v>
      </c>
      <c r="C5" s="10"/>
      <c r="D5" s="10"/>
      <c r="E5" s="10"/>
      <c r="F5" s="10"/>
      <c r="G5" s="69"/>
      <c r="H5" s="6"/>
    </row>
    <row r="6" spans="2:8" x14ac:dyDescent="0.25">
      <c r="B6" s="76" t="s">
        <v>243</v>
      </c>
      <c r="C6" s="10"/>
      <c r="D6" s="10"/>
      <c r="E6" s="10"/>
      <c r="F6" s="10"/>
      <c r="G6" s="69"/>
      <c r="H6" s="6"/>
    </row>
    <row r="7" spans="2:8" x14ac:dyDescent="0.25">
      <c r="B7" s="76" t="s">
        <v>413</v>
      </c>
      <c r="C7" s="10"/>
      <c r="D7" s="10"/>
      <c r="E7" s="10"/>
      <c r="F7" s="10"/>
      <c r="G7" s="69"/>
      <c r="H7" s="6"/>
    </row>
    <row r="8" spans="2:8" ht="13.8" thickBot="1" x14ac:dyDescent="0.3">
      <c r="B8" s="79"/>
      <c r="C8" s="14"/>
      <c r="D8" s="14"/>
      <c r="E8" s="14"/>
      <c r="F8" s="14"/>
      <c r="G8" s="65"/>
      <c r="H8" s="6"/>
    </row>
    <row r="9" spans="2:8" x14ac:dyDescent="0.25">
      <c r="B9" s="75"/>
      <c r="C9" s="6"/>
      <c r="D9" s="6"/>
      <c r="E9" s="6"/>
      <c r="F9" s="6"/>
      <c r="G9" s="6"/>
      <c r="H9" s="6"/>
    </row>
    <row r="10" spans="2:8" x14ac:dyDescent="0.25">
      <c r="B10" s="15" t="s">
        <v>13</v>
      </c>
      <c r="C10" s="16" t="s">
        <v>14</v>
      </c>
      <c r="D10" s="17" t="s">
        <v>15</v>
      </c>
      <c r="E10" s="17" t="s">
        <v>16</v>
      </c>
      <c r="F10" s="17" t="s">
        <v>17</v>
      </c>
      <c r="G10" s="17" t="s">
        <v>18</v>
      </c>
      <c r="H10" s="17" t="s">
        <v>19</v>
      </c>
    </row>
    <row r="11" spans="2:8" x14ac:dyDescent="0.25">
      <c r="B11" s="16" t="s">
        <v>20</v>
      </c>
      <c r="C11" s="18"/>
      <c r="D11" s="18">
        <v>1</v>
      </c>
      <c r="E11" s="18">
        <f>D11+0.75</f>
        <v>1.75</v>
      </c>
      <c r="F11" s="18">
        <f>E11+0.75</f>
        <v>2.5</v>
      </c>
      <c r="G11" s="18">
        <f>F11+0.75</f>
        <v>3.25</v>
      </c>
      <c r="H11" s="18">
        <f>G11+0.75</f>
        <v>4</v>
      </c>
    </row>
    <row r="12" spans="2:8" x14ac:dyDescent="0.25">
      <c r="B12" s="17" t="s">
        <v>21</v>
      </c>
      <c r="C12" s="18">
        <v>1</v>
      </c>
      <c r="D12" s="19">
        <f>(D11*C12)</f>
        <v>1</v>
      </c>
      <c r="E12" s="19">
        <f>(E11*C12)</f>
        <v>1.75</v>
      </c>
      <c r="F12" s="19">
        <f>(F11*C12)</f>
        <v>2.5</v>
      </c>
      <c r="G12" s="19">
        <f>(G11*C12)</f>
        <v>3.25</v>
      </c>
      <c r="H12" s="19">
        <f>(H11*C12)</f>
        <v>4</v>
      </c>
    </row>
    <row r="13" spans="2:8" x14ac:dyDescent="0.25">
      <c r="B13" s="17" t="s">
        <v>22</v>
      </c>
      <c r="C13" s="18">
        <v>2</v>
      </c>
      <c r="D13" s="19">
        <f>(D11*C13)</f>
        <v>2</v>
      </c>
      <c r="E13" s="19">
        <v>3</v>
      </c>
      <c r="F13" s="19">
        <f>(F11*C13)</f>
        <v>5</v>
      </c>
      <c r="G13" s="19">
        <f>(G11*C13)</f>
        <v>6.5</v>
      </c>
      <c r="H13" s="19">
        <f>(H11*C13)</f>
        <v>8</v>
      </c>
    </row>
    <row r="14" spans="2:8" x14ac:dyDescent="0.25">
      <c r="B14" s="17" t="s">
        <v>23</v>
      </c>
      <c r="C14" s="18">
        <v>3</v>
      </c>
      <c r="D14" s="19">
        <f>(D11*C14)</f>
        <v>3</v>
      </c>
      <c r="E14" s="19">
        <f>(E11*C14)</f>
        <v>5.25</v>
      </c>
      <c r="F14" s="19">
        <f>(F11*C14)</f>
        <v>7.5</v>
      </c>
      <c r="G14" s="19">
        <f>(G11*C14)</f>
        <v>9.75</v>
      </c>
      <c r="H14" s="19">
        <f>(H11*C14)</f>
        <v>12</v>
      </c>
    </row>
    <row r="16" spans="2:8" x14ac:dyDescent="0.25">
      <c r="B16" s="20" t="s">
        <v>142</v>
      </c>
      <c r="C16" s="21"/>
    </row>
    <row r="17" spans="2:11" x14ac:dyDescent="0.25">
      <c r="B17" s="6"/>
      <c r="C17" s="6"/>
      <c r="D17" s="6"/>
      <c r="E17" s="6"/>
      <c r="F17" s="6"/>
      <c r="G17" s="6"/>
      <c r="H17" s="6"/>
      <c r="I17" s="6"/>
    </row>
    <row r="18" spans="2:11" ht="13.8" x14ac:dyDescent="0.3">
      <c r="B18" s="106" t="s">
        <v>29</v>
      </c>
      <c r="C18" s="107" t="s">
        <v>14</v>
      </c>
      <c r="D18" s="108" t="s">
        <v>15</v>
      </c>
      <c r="E18" s="108" t="s">
        <v>16</v>
      </c>
      <c r="F18" s="108" t="s">
        <v>17</v>
      </c>
      <c r="G18" s="108" t="s">
        <v>18</v>
      </c>
      <c r="H18" s="108" t="s">
        <v>19</v>
      </c>
      <c r="I18" s="109"/>
      <c r="J18" s="25"/>
      <c r="K18" s="25"/>
    </row>
    <row r="19" spans="2:11" ht="13.8" x14ac:dyDescent="0.3">
      <c r="B19" s="110" t="s">
        <v>20</v>
      </c>
      <c r="C19" s="111"/>
      <c r="D19" s="111"/>
      <c r="E19" s="111"/>
      <c r="F19" s="111"/>
      <c r="G19" s="111"/>
      <c r="H19" s="111"/>
      <c r="I19" s="109"/>
      <c r="J19" s="25"/>
      <c r="K19" s="25"/>
    </row>
    <row r="20" spans="2:11" ht="13.8" x14ac:dyDescent="0.3">
      <c r="B20" s="112" t="s">
        <v>21</v>
      </c>
      <c r="C20" s="111"/>
      <c r="D20" s="133">
        <v>320.51</v>
      </c>
      <c r="E20" s="133">
        <f>D20*E12</f>
        <v>560.89249999999993</v>
      </c>
      <c r="F20" s="133">
        <f>D20*F12</f>
        <v>801.27499999999998</v>
      </c>
      <c r="G20" s="133">
        <f>D20*G12</f>
        <v>1041.6575</v>
      </c>
      <c r="H20" s="133">
        <f>D20*H12</f>
        <v>1282.04</v>
      </c>
      <c r="I20" s="109"/>
      <c r="J20" s="25"/>
      <c r="K20" s="25"/>
    </row>
    <row r="21" spans="2:11" ht="13.8" x14ac:dyDescent="0.3">
      <c r="B21" s="112" t="s">
        <v>22</v>
      </c>
      <c r="C21" s="111"/>
      <c r="D21" s="133">
        <f>D20*D13</f>
        <v>641.02</v>
      </c>
      <c r="E21" s="133">
        <f>D20*E13</f>
        <v>961.53</v>
      </c>
      <c r="F21" s="133">
        <f>D20*F13</f>
        <v>1602.55</v>
      </c>
      <c r="G21" s="133">
        <f>D20*G13</f>
        <v>2083.3150000000001</v>
      </c>
      <c r="H21" s="133">
        <f>D20*H13</f>
        <v>2564.08</v>
      </c>
      <c r="I21" s="109"/>
      <c r="J21" s="25"/>
      <c r="K21" s="25"/>
    </row>
    <row r="22" spans="2:11" ht="13.8" x14ac:dyDescent="0.3">
      <c r="B22" s="112" t="s">
        <v>23</v>
      </c>
      <c r="C22" s="111"/>
      <c r="D22" s="133">
        <f>D20*D14</f>
        <v>961.53</v>
      </c>
      <c r="E22" s="133">
        <f>D20*E14</f>
        <v>1682.6775</v>
      </c>
      <c r="F22" s="133">
        <f>D20*F14</f>
        <v>2403.8249999999998</v>
      </c>
      <c r="G22" s="133">
        <f>D20*G14</f>
        <v>3124.9724999999999</v>
      </c>
      <c r="H22" s="133">
        <f>D20*H14</f>
        <v>3846.12</v>
      </c>
      <c r="I22" s="109"/>
      <c r="J22" s="25"/>
      <c r="K22" s="25"/>
    </row>
    <row r="23" spans="2:11" ht="14.4" thickBot="1" x14ac:dyDescent="0.35">
      <c r="B23" s="109"/>
      <c r="C23" s="109"/>
      <c r="D23" s="109"/>
      <c r="E23" s="109"/>
      <c r="F23" s="109"/>
      <c r="G23" s="109"/>
      <c r="H23" s="109"/>
      <c r="I23" s="109"/>
      <c r="J23" s="25"/>
      <c r="K23" s="25"/>
    </row>
    <row r="24" spans="2:11" ht="16.2" thickBot="1" x14ac:dyDescent="0.3">
      <c r="B24" s="64" t="s">
        <v>30</v>
      </c>
      <c r="C24" s="29"/>
      <c r="D24" s="30"/>
      <c r="E24" s="29"/>
      <c r="F24" s="124">
        <v>512.16999999999996</v>
      </c>
      <c r="G24" s="152" t="s">
        <v>334</v>
      </c>
      <c r="H24" s="32"/>
      <c r="I24" s="73" t="s">
        <v>31</v>
      </c>
      <c r="J24" s="32"/>
      <c r="K24" s="32"/>
    </row>
    <row r="25" spans="2:11" ht="13.8" x14ac:dyDescent="0.25">
      <c r="B25" s="36"/>
      <c r="C25" s="32"/>
      <c r="D25" s="35"/>
      <c r="E25" s="32"/>
      <c r="F25" s="33"/>
      <c r="G25" s="32"/>
      <c r="H25" s="32"/>
      <c r="I25" s="32"/>
      <c r="J25" s="32"/>
      <c r="K25" s="32"/>
    </row>
    <row r="26" spans="2:11" ht="13.8" x14ac:dyDescent="0.25">
      <c r="B26" s="36" t="s">
        <v>34</v>
      </c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5.6" x14ac:dyDescent="0.25">
      <c r="B27" s="34"/>
      <c r="C27" s="32"/>
      <c r="D27" s="35"/>
      <c r="E27" s="32"/>
      <c r="F27" s="40" t="s">
        <v>37</v>
      </c>
      <c r="G27" s="32"/>
      <c r="H27" s="32"/>
      <c r="I27" s="37"/>
      <c r="J27" s="32"/>
      <c r="K27" s="32"/>
    </row>
    <row r="28" spans="2:11" x14ac:dyDescent="0.25">
      <c r="B28" s="38" t="s">
        <v>35</v>
      </c>
      <c r="C28" s="38"/>
      <c r="D28" s="38" t="s">
        <v>36</v>
      </c>
      <c r="E28" s="39">
        <v>0</v>
      </c>
      <c r="F28" s="42" t="s">
        <v>21</v>
      </c>
    </row>
    <row r="29" spans="2:11" x14ac:dyDescent="0.25">
      <c r="B29" s="41" t="s">
        <v>76</v>
      </c>
      <c r="C29" s="41"/>
      <c r="D29" s="41" t="s">
        <v>36</v>
      </c>
      <c r="E29" s="39">
        <v>0</v>
      </c>
      <c r="F29" s="42" t="s">
        <v>17</v>
      </c>
    </row>
    <row r="30" spans="2:11" x14ac:dyDescent="0.25">
      <c r="B30" s="38" t="s">
        <v>40</v>
      </c>
      <c r="C30" s="38"/>
      <c r="D30" s="38" t="s">
        <v>36</v>
      </c>
      <c r="E30" s="39">
        <v>0</v>
      </c>
      <c r="F30" s="42" t="s">
        <v>23</v>
      </c>
    </row>
    <row r="32" spans="2:11" x14ac:dyDescent="0.25">
      <c r="B32" s="38" t="s">
        <v>77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78</v>
      </c>
      <c r="C33" s="46"/>
      <c r="D33" s="41"/>
      <c r="E33" s="41"/>
      <c r="F33" s="41"/>
      <c r="G33" s="41"/>
      <c r="H33" s="41"/>
      <c r="I33" s="41"/>
      <c r="J33" s="45">
        <v>2</v>
      </c>
      <c r="K33" s="39">
        <v>0</v>
      </c>
    </row>
    <row r="34" spans="2:11" x14ac:dyDescent="0.25">
      <c r="B34" s="38" t="s">
        <v>79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80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81</v>
      </c>
      <c r="C36" s="44"/>
      <c r="D36" s="38"/>
      <c r="E36" s="38"/>
      <c r="F36" s="38"/>
      <c r="G36" s="38"/>
      <c r="H36" s="38"/>
      <c r="I36" s="38"/>
      <c r="J36" s="45">
        <v>3</v>
      </c>
      <c r="K36" s="39">
        <v>0</v>
      </c>
    </row>
    <row r="37" spans="2:11" x14ac:dyDescent="0.25">
      <c r="B37" s="41" t="s">
        <v>82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50</v>
      </c>
      <c r="C38" s="44"/>
      <c r="D38" s="38"/>
      <c r="E38" s="38"/>
      <c r="F38" s="38"/>
      <c r="G38" s="38"/>
      <c r="H38" s="38"/>
      <c r="I38" s="38"/>
      <c r="J38" s="45">
        <v>3</v>
      </c>
      <c r="K38" s="39">
        <v>0</v>
      </c>
    </row>
    <row r="39" spans="2:11" x14ac:dyDescent="0.25">
      <c r="B39" s="41" t="s">
        <v>83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52</v>
      </c>
      <c r="C40" s="44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84</v>
      </c>
      <c r="C41" s="46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85</v>
      </c>
      <c r="C42" s="44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86</v>
      </c>
      <c r="C43" s="46"/>
      <c r="D43" s="41"/>
      <c r="E43" s="41"/>
      <c r="F43" s="41"/>
      <c r="G43" s="41"/>
      <c r="H43" s="41"/>
      <c r="I43" s="41"/>
      <c r="J43" s="45">
        <v>2</v>
      </c>
      <c r="K43" s="39">
        <v>0</v>
      </c>
    </row>
    <row r="44" spans="2:11" x14ac:dyDescent="0.25">
      <c r="B44" s="38" t="s">
        <v>87</v>
      </c>
      <c r="C44" s="44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41" t="s">
        <v>335</v>
      </c>
      <c r="C45" s="46"/>
      <c r="D45" s="41"/>
      <c r="E45" s="41"/>
      <c r="F45" s="41"/>
      <c r="G45" s="41"/>
      <c r="H45" s="41"/>
      <c r="I45" s="41"/>
      <c r="J45" s="45">
        <v>3</v>
      </c>
      <c r="K45" s="39">
        <v>0</v>
      </c>
    </row>
    <row r="46" spans="2:11" x14ac:dyDescent="0.25">
      <c r="B46" s="38" t="s">
        <v>337</v>
      </c>
      <c r="C46" s="38"/>
      <c r="D46" s="38"/>
      <c r="E46" s="38"/>
      <c r="F46" s="38"/>
      <c r="G46" s="38"/>
      <c r="H46" s="38"/>
      <c r="I46" s="38"/>
      <c r="J46" s="45">
        <v>2</v>
      </c>
      <c r="K46" s="39">
        <v>0</v>
      </c>
    </row>
    <row r="47" spans="2:11" x14ac:dyDescent="0.25">
      <c r="B47" s="41" t="s">
        <v>88</v>
      </c>
      <c r="C47" s="41"/>
      <c r="D47" s="41"/>
      <c r="E47" s="41"/>
      <c r="F47" s="41"/>
      <c r="G47" s="41"/>
      <c r="H47" s="41"/>
      <c r="I47" s="41"/>
      <c r="J47" s="45">
        <v>3</v>
      </c>
      <c r="K47" s="39">
        <v>0</v>
      </c>
    </row>
    <row r="48" spans="2:11" x14ac:dyDescent="0.25">
      <c r="B48" s="38" t="s">
        <v>336</v>
      </c>
      <c r="C48" s="38"/>
      <c r="D48" s="38"/>
      <c r="E48" s="38"/>
      <c r="F48" s="38"/>
      <c r="G48" s="38"/>
      <c r="H48" s="38"/>
      <c r="I48" s="38"/>
      <c r="J48" s="45">
        <v>2</v>
      </c>
      <c r="K48" s="39">
        <v>0</v>
      </c>
    </row>
    <row r="49" spans="2:11" x14ac:dyDescent="0.25">
      <c r="B49" s="41" t="s">
        <v>54</v>
      </c>
      <c r="C49" s="41"/>
      <c r="D49" s="41"/>
      <c r="E49" s="41"/>
      <c r="F49" s="41"/>
      <c r="G49" s="41"/>
      <c r="H49" s="41"/>
      <c r="I49" s="41"/>
      <c r="J49" s="45">
        <v>3</v>
      </c>
      <c r="K49" s="39">
        <v>0</v>
      </c>
    </row>
    <row r="50" spans="2:11" x14ac:dyDescent="0.25">
      <c r="B50" s="38" t="s">
        <v>56</v>
      </c>
      <c r="C50" s="38"/>
      <c r="D50" s="38"/>
      <c r="E50" s="38"/>
      <c r="F50" s="38"/>
      <c r="G50" s="38"/>
      <c r="H50" s="38"/>
      <c r="I50" s="38"/>
      <c r="J50" s="45">
        <v>2</v>
      </c>
      <c r="K50" s="39">
        <v>0</v>
      </c>
    </row>
    <row r="52" spans="2:11" ht="14.4" x14ac:dyDescent="0.3">
      <c r="B52" s="43" t="s">
        <v>59</v>
      </c>
    </row>
    <row r="54" spans="2:11" ht="14.4" x14ac:dyDescent="0.35">
      <c r="B54" s="38" t="s">
        <v>89</v>
      </c>
      <c r="C54" s="47"/>
      <c r="D54" s="47"/>
      <c r="E54" s="47"/>
      <c r="F54" s="47"/>
      <c r="G54" s="47"/>
      <c r="H54" s="47"/>
      <c r="I54" s="47"/>
      <c r="J54" s="131">
        <v>0.5</v>
      </c>
      <c r="K54" s="49">
        <v>0</v>
      </c>
    </row>
    <row r="55" spans="2:11" ht="14.4" x14ac:dyDescent="0.35">
      <c r="B55" s="41" t="s">
        <v>61</v>
      </c>
      <c r="J55" s="131">
        <v>0.5</v>
      </c>
      <c r="K55" s="49">
        <v>0</v>
      </c>
    </row>
    <row r="56" spans="2:11" ht="14.4" x14ac:dyDescent="0.35">
      <c r="B56" s="38" t="s">
        <v>90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63</v>
      </c>
      <c r="J57" s="131">
        <v>0.25</v>
      </c>
      <c r="K57" s="49">
        <v>0</v>
      </c>
    </row>
    <row r="58" spans="2:11" ht="14.4" x14ac:dyDescent="0.35">
      <c r="K58" s="50"/>
    </row>
    <row r="59" spans="2:11" ht="14.4" x14ac:dyDescent="0.35">
      <c r="B59" s="54" t="s">
        <v>91</v>
      </c>
      <c r="C59" s="183">
        <f>(250000+F24)+(F24*(((E28+E29+E30)+(K32+K33+K34+K35+K36+K37+K38+K39+K40+K41+K42+K43+K44+K45+K46+K47+K48+K49+K50))-(K54+K55+K56+K57)))</f>
        <v>250512.17</v>
      </c>
      <c r="D59" s="149" t="s">
        <v>334</v>
      </c>
      <c r="E59" s="54"/>
      <c r="F59" s="53"/>
      <c r="G59" s="53"/>
      <c r="H59" s="53"/>
      <c r="K59" s="50"/>
    </row>
    <row r="60" spans="2:11" ht="14.4" x14ac:dyDescent="0.35">
      <c r="B60" s="54" t="s">
        <v>92</v>
      </c>
      <c r="C60" s="183">
        <v>25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C61" s="184"/>
      <c r="D61" s="53"/>
      <c r="E61" s="54"/>
      <c r="F61" s="53"/>
      <c r="G61" s="53"/>
      <c r="H61" s="53"/>
      <c r="K61" s="50"/>
    </row>
    <row r="62" spans="2:11" ht="13.8" x14ac:dyDescent="0.3">
      <c r="B62" s="51" t="s">
        <v>69</v>
      </c>
      <c r="C62" s="178">
        <f>IF(C59&lt;C60,C60,C59)</f>
        <v>250512.17</v>
      </c>
      <c r="D62" s="162" t="s">
        <v>334</v>
      </c>
      <c r="E62" s="54"/>
      <c r="F62" s="53"/>
      <c r="G62" s="53"/>
      <c r="H62" s="53"/>
      <c r="I62" s="53"/>
      <c r="J62" s="53"/>
      <c r="K62" s="53"/>
    </row>
    <row r="63" spans="2:11" ht="13.8" x14ac:dyDescent="0.3">
      <c r="B63" s="53"/>
      <c r="C63" s="179"/>
      <c r="D63" s="53"/>
      <c r="E63" s="53"/>
      <c r="F63" s="53"/>
      <c r="G63" s="53"/>
      <c r="H63" s="53"/>
      <c r="I63" s="53"/>
      <c r="J63" s="53"/>
      <c r="K63" s="53"/>
    </row>
    <row r="64" spans="2:11" ht="13.8" x14ac:dyDescent="0.3">
      <c r="B64" s="55" t="s">
        <v>70</v>
      </c>
      <c r="C64" s="180" t="s">
        <v>71</v>
      </c>
      <c r="D64" s="55"/>
      <c r="E64" s="56">
        <v>0</v>
      </c>
      <c r="F64" s="41"/>
      <c r="G64" s="53"/>
      <c r="H64" s="53"/>
      <c r="I64" s="53"/>
      <c r="J64" s="53"/>
      <c r="K64" s="53"/>
    </row>
    <row r="65" spans="2:11" ht="13.8" x14ac:dyDescent="0.3">
      <c r="B65" s="37"/>
      <c r="C65" s="181"/>
      <c r="D65" s="41"/>
      <c r="E65" s="58" t="s">
        <v>219</v>
      </c>
      <c r="F65" s="59"/>
      <c r="G65" s="53"/>
      <c r="H65" s="53"/>
      <c r="I65" s="53"/>
      <c r="J65" s="53"/>
      <c r="K65" s="53"/>
    </row>
    <row r="66" spans="2:11" ht="13.8" x14ac:dyDescent="0.3">
      <c r="B66" s="60" t="s">
        <v>72</v>
      </c>
      <c r="C66" s="182">
        <f>C62*E64</f>
        <v>0</v>
      </c>
      <c r="D66" s="162" t="s">
        <v>334</v>
      </c>
      <c r="E66" s="58"/>
      <c r="F66" s="59"/>
      <c r="G66" s="53"/>
      <c r="H66" s="53"/>
      <c r="I66" s="53"/>
      <c r="J66" s="53"/>
      <c r="K66" s="53"/>
    </row>
    <row r="67" spans="2:11" ht="13.8" x14ac:dyDescent="0.3">
      <c r="C67" s="181"/>
      <c r="D67" s="41"/>
      <c r="E67" s="58"/>
      <c r="F67" s="59"/>
      <c r="G67" s="53"/>
      <c r="H67" s="53"/>
      <c r="I67" s="53"/>
      <c r="J67" s="53"/>
      <c r="K67" s="53"/>
    </row>
    <row r="68" spans="2:11" ht="13.8" x14ac:dyDescent="0.3">
      <c r="B68" s="55" t="s">
        <v>97</v>
      </c>
      <c r="C68" s="180" t="s">
        <v>71</v>
      </c>
      <c r="D68" s="55"/>
      <c r="E68" s="56">
        <v>0</v>
      </c>
      <c r="F68" s="41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</row>
    <row r="70" spans="2:11" ht="13.8" x14ac:dyDescent="0.3">
      <c r="B70" s="60" t="s">
        <v>94</v>
      </c>
      <c r="C70" s="182">
        <f>IF((C62*E64)&gt;0,(C66*E68),IF((C62*E64)=0,(C62*E68)))</f>
        <v>0</v>
      </c>
      <c r="D70" s="162" t="s">
        <v>334</v>
      </c>
      <c r="E70" s="58"/>
      <c r="F70" s="59"/>
      <c r="G70" s="53"/>
      <c r="H70" s="53"/>
    </row>
    <row r="71" spans="2:11" ht="14.4" thickBot="1" x14ac:dyDescent="0.35">
      <c r="B71" s="37"/>
      <c r="C71" s="57"/>
      <c r="D71" s="41"/>
      <c r="E71" s="58"/>
      <c r="F71" s="59"/>
      <c r="G71" s="53"/>
      <c r="H71" s="53"/>
    </row>
    <row r="72" spans="2:11" ht="13.8" thickBot="1" x14ac:dyDescent="0.3">
      <c r="B72" s="71" t="s">
        <v>74</v>
      </c>
      <c r="C72" s="62"/>
      <c r="D72" s="62"/>
      <c r="E72" s="63"/>
      <c r="F72" s="72" t="s">
        <v>75</v>
      </c>
      <c r="G72" s="2"/>
      <c r="H72" s="3"/>
    </row>
    <row r="76" spans="2:11" x14ac:dyDescent="0.25">
      <c r="B76" s="5"/>
    </row>
    <row r="77" spans="2:11" x14ac:dyDescent="0.25">
      <c r="B77" s="5"/>
    </row>
    <row r="78" spans="2:11" x14ac:dyDescent="0.25">
      <c r="B78" s="74"/>
    </row>
  </sheetData>
  <pageMargins left="0.78740157499999996" right="0.78740157499999996" top="0.984251969" bottom="0.984251969" header="0.49212598499999999" footer="0.49212598499999999"/>
  <pageSetup paperSize="9" scale="80" orientation="landscape" r:id="rId1"/>
  <headerFooter alignWithMargins="0"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Planilha30"/>
  <dimension ref="B2:K68"/>
  <sheetViews>
    <sheetView topLeftCell="A52" workbookViewId="0">
      <selection activeCell="C54" sqref="C54:C66"/>
    </sheetView>
  </sheetViews>
  <sheetFormatPr defaultRowHeight="13.2" x14ac:dyDescent="0.25"/>
  <cols>
    <col min="2" max="2" width="32.33203125" customWidth="1"/>
    <col min="3" max="3" width="16" customWidth="1"/>
    <col min="6" max="6" width="14" customWidth="1"/>
  </cols>
  <sheetData>
    <row r="2" spans="2:8" ht="13.8" thickBot="1" x14ac:dyDescent="0.3"/>
    <row r="3" spans="2:8" ht="13.8" thickBot="1" x14ac:dyDescent="0.3">
      <c r="B3" s="1" t="s">
        <v>0</v>
      </c>
      <c r="C3" s="2"/>
      <c r="D3" s="3"/>
      <c r="E3" s="64" t="s">
        <v>244</v>
      </c>
    </row>
    <row r="4" spans="2:8" ht="13.8" thickBot="1" x14ac:dyDescent="0.3">
      <c r="B4" s="5"/>
      <c r="C4" s="6"/>
      <c r="D4" s="6"/>
    </row>
    <row r="5" spans="2:8" x14ac:dyDescent="0.25">
      <c r="B5" s="66" t="s">
        <v>419</v>
      </c>
      <c r="C5" s="7"/>
      <c r="D5" s="7"/>
      <c r="E5" s="7"/>
      <c r="F5" s="7"/>
      <c r="G5" s="7"/>
      <c r="H5" s="67"/>
    </row>
    <row r="6" spans="2:8" x14ac:dyDescent="0.25">
      <c r="B6" s="68" t="s">
        <v>245</v>
      </c>
      <c r="C6" s="10"/>
      <c r="D6" s="10"/>
      <c r="E6" s="10"/>
      <c r="F6" s="10"/>
      <c r="G6" s="10"/>
      <c r="H6" s="69"/>
    </row>
    <row r="7" spans="2:8" x14ac:dyDescent="0.25">
      <c r="B7" s="68" t="s">
        <v>246</v>
      </c>
      <c r="C7" s="10"/>
      <c r="D7" s="10"/>
      <c r="E7" s="10"/>
      <c r="F7" s="10"/>
      <c r="G7" s="10"/>
      <c r="H7" s="69"/>
    </row>
    <row r="8" spans="2:8" x14ac:dyDescent="0.25">
      <c r="B8" s="68" t="s">
        <v>247</v>
      </c>
      <c r="C8" s="10"/>
      <c r="D8" s="10"/>
      <c r="E8" s="10"/>
      <c r="F8" s="10"/>
      <c r="G8" s="10"/>
      <c r="H8" s="69"/>
    </row>
    <row r="9" spans="2:8" ht="13.8" thickBot="1" x14ac:dyDescent="0.3">
      <c r="B9" s="13" t="s">
        <v>418</v>
      </c>
      <c r="C9" s="14"/>
      <c r="D9" s="14"/>
      <c r="E9" s="14"/>
      <c r="F9" s="14"/>
      <c r="G9" s="14"/>
      <c r="H9" s="65"/>
    </row>
    <row r="10" spans="2:8" x14ac:dyDescent="0.25">
      <c r="B10" s="5"/>
      <c r="C10" s="6"/>
      <c r="D10" s="6"/>
    </row>
    <row r="11" spans="2:8" x14ac:dyDescent="0.25">
      <c r="B11" s="114"/>
      <c r="C11" s="115"/>
      <c r="D11" s="109"/>
      <c r="E11" s="109"/>
      <c r="F11" s="109"/>
      <c r="G11" s="109"/>
      <c r="H11" s="109"/>
    </row>
    <row r="12" spans="2:8" x14ac:dyDescent="0.25">
      <c r="B12" s="115"/>
      <c r="C12" s="109"/>
      <c r="D12" s="109"/>
      <c r="E12" s="109"/>
      <c r="F12" s="109"/>
      <c r="G12" s="109"/>
      <c r="H12" s="109"/>
    </row>
    <row r="13" spans="2:8" ht="13.8" thickBot="1" x14ac:dyDescent="0.3">
      <c r="B13" s="109"/>
      <c r="C13" s="109"/>
      <c r="D13" s="116"/>
      <c r="E13" s="116"/>
      <c r="F13" s="116"/>
      <c r="G13" s="116"/>
      <c r="H13" s="116"/>
    </row>
    <row r="14" spans="2:8" ht="13.8" thickBot="1" x14ac:dyDescent="0.3">
      <c r="B14" s="64" t="s">
        <v>420</v>
      </c>
      <c r="C14" s="142">
        <v>25000</v>
      </c>
      <c r="D14" s="116"/>
      <c r="E14" s="116"/>
      <c r="F14" s="116"/>
      <c r="G14" s="116"/>
      <c r="H14" s="116"/>
    </row>
    <row r="15" spans="2:8" ht="13.8" thickBot="1" x14ac:dyDescent="0.3">
      <c r="B15" s="64" t="s">
        <v>421</v>
      </c>
      <c r="C15" s="142">
        <v>500</v>
      </c>
      <c r="D15" s="116"/>
      <c r="E15" s="116"/>
      <c r="F15" s="116"/>
      <c r="G15" s="116"/>
      <c r="H15" s="116"/>
    </row>
    <row r="17" spans="2:11" ht="13.8" x14ac:dyDescent="0.3">
      <c r="B17" s="117"/>
      <c r="C17" s="117"/>
      <c r="D17" s="118"/>
      <c r="E17" s="118"/>
      <c r="F17" s="118"/>
      <c r="G17" s="118"/>
      <c r="H17" s="118"/>
      <c r="I17" s="25"/>
      <c r="J17" s="25"/>
      <c r="K17" s="25"/>
    </row>
    <row r="18" spans="2:11" ht="14.4" thickBot="1" x14ac:dyDescent="0.35"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2:11" ht="14.4" thickBot="1" x14ac:dyDescent="0.3">
      <c r="B19" s="64" t="s">
        <v>30</v>
      </c>
      <c r="C19" s="29"/>
      <c r="D19" s="30"/>
      <c r="E19" s="29"/>
      <c r="F19" s="143">
        <f>(C14-C15)/65</f>
        <v>376.92307692307691</v>
      </c>
      <c r="G19" s="152" t="s">
        <v>334</v>
      </c>
      <c r="H19" s="32"/>
      <c r="I19" s="73" t="s">
        <v>31</v>
      </c>
      <c r="J19" s="32"/>
      <c r="K19" s="32"/>
    </row>
    <row r="20" spans="2:11" ht="15.6" x14ac:dyDescent="0.25">
      <c r="B20" s="34"/>
      <c r="C20" s="32"/>
      <c r="D20" s="35"/>
      <c r="E20" s="32"/>
      <c r="F20" s="33"/>
      <c r="G20" s="32"/>
      <c r="H20" s="32"/>
      <c r="I20" s="32"/>
      <c r="J20" s="32"/>
      <c r="K20" s="32"/>
    </row>
    <row r="21" spans="2:11" ht="13.8" x14ac:dyDescent="0.25">
      <c r="B21" s="36" t="s">
        <v>34</v>
      </c>
      <c r="C21" s="32"/>
      <c r="D21" s="35"/>
      <c r="E21" s="32"/>
      <c r="F21" s="33"/>
      <c r="G21" s="32"/>
      <c r="H21" s="32"/>
      <c r="I21" s="32"/>
      <c r="J21" s="32"/>
      <c r="K21" s="32"/>
    </row>
    <row r="22" spans="2:11" ht="15.6" x14ac:dyDescent="0.25">
      <c r="B22" s="34"/>
      <c r="C22" s="32"/>
      <c r="D22" s="35"/>
      <c r="E22" s="32"/>
      <c r="F22" s="40" t="s">
        <v>37</v>
      </c>
      <c r="G22" s="32"/>
      <c r="H22" s="32"/>
      <c r="I22" s="37"/>
      <c r="J22" s="32"/>
      <c r="K22" s="32"/>
    </row>
    <row r="23" spans="2:11" x14ac:dyDescent="0.25">
      <c r="B23" s="38" t="s">
        <v>35</v>
      </c>
      <c r="C23" s="38"/>
      <c r="D23" s="38" t="s">
        <v>36</v>
      </c>
      <c r="E23" s="39">
        <v>0</v>
      </c>
      <c r="F23" s="42" t="s">
        <v>21</v>
      </c>
    </row>
    <row r="24" spans="2:11" x14ac:dyDescent="0.25">
      <c r="B24" s="41" t="s">
        <v>76</v>
      </c>
      <c r="C24" s="41"/>
      <c r="D24" s="41" t="s">
        <v>36</v>
      </c>
      <c r="E24" s="39">
        <v>0</v>
      </c>
      <c r="F24" s="42" t="s">
        <v>17</v>
      </c>
    </row>
    <row r="25" spans="2:11" x14ac:dyDescent="0.25">
      <c r="B25" s="38" t="s">
        <v>40</v>
      </c>
      <c r="C25" s="38"/>
      <c r="D25" s="38" t="s">
        <v>36</v>
      </c>
      <c r="E25" s="39">
        <v>0</v>
      </c>
      <c r="F25" s="42" t="s">
        <v>23</v>
      </c>
    </row>
    <row r="27" spans="2:11" x14ac:dyDescent="0.25">
      <c r="B27" s="38" t="s">
        <v>77</v>
      </c>
      <c r="C27" s="44"/>
      <c r="D27" s="38"/>
      <c r="E27" s="38"/>
      <c r="F27" s="38"/>
      <c r="G27" s="38"/>
      <c r="H27" s="38"/>
      <c r="I27" s="38"/>
      <c r="J27" s="45">
        <v>3</v>
      </c>
      <c r="K27" s="39">
        <v>0</v>
      </c>
    </row>
    <row r="28" spans="2:11" x14ac:dyDescent="0.25">
      <c r="B28" s="41" t="s">
        <v>78</v>
      </c>
      <c r="C28" s="46"/>
      <c r="D28" s="41"/>
      <c r="E28" s="41"/>
      <c r="F28" s="41"/>
      <c r="G28" s="41"/>
      <c r="H28" s="41"/>
      <c r="I28" s="41"/>
      <c r="J28" s="45">
        <v>2</v>
      </c>
      <c r="K28" s="39">
        <v>0</v>
      </c>
    </row>
    <row r="29" spans="2:11" x14ac:dyDescent="0.25">
      <c r="B29" s="38" t="s">
        <v>79</v>
      </c>
      <c r="C29" s="44"/>
      <c r="D29" s="38"/>
      <c r="E29" s="38"/>
      <c r="F29" s="38"/>
      <c r="G29" s="38"/>
      <c r="H29" s="38"/>
      <c r="I29" s="38"/>
      <c r="J29" s="45">
        <v>2</v>
      </c>
      <c r="K29" s="39">
        <v>0</v>
      </c>
    </row>
    <row r="30" spans="2:11" x14ac:dyDescent="0.25">
      <c r="B30" s="41" t="s">
        <v>80</v>
      </c>
      <c r="C30" s="46"/>
      <c r="D30" s="41"/>
      <c r="E30" s="41"/>
      <c r="F30" s="41"/>
      <c r="G30" s="41"/>
      <c r="H30" s="41"/>
      <c r="I30" s="41"/>
      <c r="J30" s="45">
        <v>3</v>
      </c>
      <c r="K30" s="39">
        <v>0</v>
      </c>
    </row>
    <row r="31" spans="2:11" x14ac:dyDescent="0.25">
      <c r="B31" s="38" t="s">
        <v>81</v>
      </c>
      <c r="C31" s="44"/>
      <c r="D31" s="38"/>
      <c r="E31" s="38"/>
      <c r="F31" s="38"/>
      <c r="G31" s="38"/>
      <c r="H31" s="38"/>
      <c r="I31" s="38"/>
      <c r="J31" s="45">
        <v>3</v>
      </c>
      <c r="K31" s="39">
        <v>0</v>
      </c>
    </row>
    <row r="32" spans="2:11" x14ac:dyDescent="0.25">
      <c r="B32" s="41" t="s">
        <v>82</v>
      </c>
      <c r="C32" s="46"/>
      <c r="D32" s="41"/>
      <c r="E32" s="41"/>
      <c r="F32" s="41"/>
      <c r="G32" s="41"/>
      <c r="H32" s="41"/>
      <c r="I32" s="41"/>
      <c r="J32" s="45">
        <v>2</v>
      </c>
      <c r="K32" s="39">
        <v>0</v>
      </c>
    </row>
    <row r="33" spans="2:11" x14ac:dyDescent="0.25">
      <c r="B33" s="38" t="s">
        <v>50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83</v>
      </c>
      <c r="C34" s="46"/>
      <c r="D34" s="41"/>
      <c r="E34" s="41"/>
      <c r="F34" s="41"/>
      <c r="G34" s="41"/>
      <c r="H34" s="41"/>
      <c r="I34" s="41"/>
      <c r="J34" s="45">
        <v>3</v>
      </c>
      <c r="K34" s="39">
        <v>0</v>
      </c>
    </row>
    <row r="35" spans="2:11" x14ac:dyDescent="0.25">
      <c r="B35" s="38" t="s">
        <v>52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84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85</v>
      </c>
      <c r="C37" s="44"/>
      <c r="D37" s="38"/>
      <c r="E37" s="38"/>
      <c r="F37" s="38"/>
      <c r="G37" s="38"/>
      <c r="H37" s="38"/>
      <c r="I37" s="38"/>
      <c r="J37" s="45">
        <v>2</v>
      </c>
      <c r="K37" s="39">
        <v>0</v>
      </c>
    </row>
    <row r="38" spans="2:11" x14ac:dyDescent="0.25">
      <c r="B38" s="41" t="s">
        <v>86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87</v>
      </c>
      <c r="C39" s="44"/>
      <c r="D39" s="38"/>
      <c r="E39" s="38"/>
      <c r="F39" s="38"/>
      <c r="G39" s="38"/>
      <c r="H39" s="38"/>
      <c r="I39" s="38"/>
      <c r="J39" s="45">
        <v>2</v>
      </c>
      <c r="K39" s="39">
        <v>0</v>
      </c>
    </row>
    <row r="40" spans="2:11" x14ac:dyDescent="0.25">
      <c r="B40" s="41" t="s">
        <v>335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337</v>
      </c>
      <c r="C41" s="38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88</v>
      </c>
      <c r="C42" s="41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336</v>
      </c>
      <c r="C43" s="38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54</v>
      </c>
      <c r="C44" s="41"/>
      <c r="D44" s="41"/>
      <c r="E44" s="41"/>
      <c r="F44" s="41"/>
      <c r="G44" s="41"/>
      <c r="H44" s="41"/>
      <c r="I44" s="41"/>
      <c r="J44" s="45">
        <v>3</v>
      </c>
      <c r="K44" s="39">
        <v>0</v>
      </c>
    </row>
    <row r="45" spans="2:11" x14ac:dyDescent="0.25">
      <c r="B45" s="38" t="s">
        <v>56</v>
      </c>
      <c r="C45" s="38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7" spans="2:11" ht="14.4" x14ac:dyDescent="0.3">
      <c r="B47" s="43" t="s">
        <v>59</v>
      </c>
    </row>
    <row r="49" spans="2:11" ht="14.4" x14ac:dyDescent="0.35">
      <c r="B49" s="38" t="s">
        <v>89</v>
      </c>
      <c r="C49" s="47"/>
      <c r="D49" s="47"/>
      <c r="E49" s="47"/>
      <c r="F49" s="47"/>
      <c r="G49" s="47"/>
      <c r="H49" s="47"/>
      <c r="I49" s="47"/>
      <c r="J49" s="131">
        <v>0.5</v>
      </c>
      <c r="K49" s="49">
        <v>0</v>
      </c>
    </row>
    <row r="50" spans="2:11" ht="14.4" x14ac:dyDescent="0.35">
      <c r="B50" s="41" t="s">
        <v>61</v>
      </c>
      <c r="J50" s="131">
        <v>0.5</v>
      </c>
      <c r="K50" s="49">
        <v>0</v>
      </c>
    </row>
    <row r="51" spans="2:11" ht="14.4" x14ac:dyDescent="0.35">
      <c r="B51" s="38" t="s">
        <v>90</v>
      </c>
      <c r="C51" s="47"/>
      <c r="D51" s="47"/>
      <c r="E51" s="47"/>
      <c r="F51" s="47"/>
      <c r="G51" s="47"/>
      <c r="H51" s="47"/>
      <c r="I51" s="47"/>
      <c r="J51" s="131">
        <v>0.5</v>
      </c>
      <c r="K51" s="49">
        <v>0</v>
      </c>
    </row>
    <row r="52" spans="2:11" ht="14.4" x14ac:dyDescent="0.35">
      <c r="B52" s="41" t="s">
        <v>63</v>
      </c>
      <c r="J52" s="131">
        <v>0.25</v>
      </c>
      <c r="K52" s="49">
        <v>0</v>
      </c>
    </row>
    <row r="53" spans="2:11" ht="14.4" x14ac:dyDescent="0.35">
      <c r="K53" s="50"/>
    </row>
    <row r="54" spans="2:11" ht="14.4" x14ac:dyDescent="0.35">
      <c r="B54" s="54" t="s">
        <v>91</v>
      </c>
      <c r="C54" s="183">
        <f>500+(F19*(((E23+E24+E25)+(K27+K28+K29+K30+K31+K32+K33+K34+K35+K36+K37+K38+K39+K40+K41+K42+K43+K44+K45))-(K49+K50+K51+K52)))</f>
        <v>500</v>
      </c>
      <c r="D54" s="149" t="s">
        <v>334</v>
      </c>
      <c r="E54" s="54"/>
      <c r="F54" s="53"/>
      <c r="G54" s="53"/>
      <c r="H54" s="53"/>
      <c r="K54" s="50"/>
    </row>
    <row r="55" spans="2:11" ht="14.4" x14ac:dyDescent="0.35">
      <c r="B55" s="54" t="s">
        <v>92</v>
      </c>
      <c r="C55" s="183">
        <v>500</v>
      </c>
      <c r="D55" s="149" t="s">
        <v>334</v>
      </c>
      <c r="E55" s="54"/>
      <c r="F55" s="53"/>
      <c r="G55" s="53"/>
      <c r="H55" s="53"/>
      <c r="K55" s="50"/>
    </row>
    <row r="56" spans="2:11" ht="14.4" x14ac:dyDescent="0.35">
      <c r="C56" s="184"/>
      <c r="D56" s="53"/>
      <c r="E56" s="54"/>
      <c r="F56" s="53"/>
      <c r="G56" s="53"/>
      <c r="H56" s="53"/>
      <c r="K56" s="50"/>
    </row>
    <row r="57" spans="2:11" ht="13.8" x14ac:dyDescent="0.3">
      <c r="B57" s="51" t="s">
        <v>69</v>
      </c>
      <c r="C57" s="178">
        <f>IF(C53&lt;C55,C55,C53)</f>
        <v>500</v>
      </c>
      <c r="D57" s="162" t="s">
        <v>334</v>
      </c>
      <c r="E57" s="54"/>
      <c r="F57" s="53"/>
      <c r="G57" s="53"/>
      <c r="H57" s="53"/>
      <c r="I57" s="53"/>
      <c r="J57" s="53"/>
      <c r="K57" s="53"/>
    </row>
    <row r="58" spans="2:11" ht="13.8" x14ac:dyDescent="0.3">
      <c r="B58" s="54"/>
      <c r="C58" s="183"/>
      <c r="D58" s="53"/>
      <c r="E58" s="54"/>
      <c r="F58" s="53"/>
      <c r="G58" s="53"/>
      <c r="H58" s="53"/>
      <c r="I58" s="53"/>
      <c r="J58" s="53"/>
      <c r="K58" s="53"/>
    </row>
    <row r="59" spans="2:11" ht="13.8" x14ac:dyDescent="0.3">
      <c r="B59" s="53"/>
      <c r="C59" s="179"/>
      <c r="D59" s="53"/>
      <c r="E59" s="53"/>
      <c r="F59" s="53"/>
      <c r="G59" s="53"/>
      <c r="H59" s="53"/>
      <c r="I59" s="53"/>
      <c r="J59" s="53"/>
      <c r="K59" s="53"/>
    </row>
    <row r="60" spans="2:11" ht="13.8" x14ac:dyDescent="0.3">
      <c r="B60" s="55" t="s">
        <v>70</v>
      </c>
      <c r="C60" s="180" t="s">
        <v>71</v>
      </c>
      <c r="D60" s="55"/>
      <c r="E60" s="56">
        <v>0</v>
      </c>
      <c r="F60" s="41"/>
      <c r="G60" s="53"/>
      <c r="H60" s="53"/>
      <c r="I60" s="53"/>
      <c r="J60" s="53"/>
      <c r="K60" s="53"/>
    </row>
    <row r="61" spans="2:11" ht="13.8" x14ac:dyDescent="0.3">
      <c r="B61" s="37"/>
      <c r="C61" s="181"/>
      <c r="D61" s="41"/>
      <c r="E61" s="58"/>
      <c r="F61" s="59"/>
      <c r="G61" s="53"/>
      <c r="H61" s="53"/>
      <c r="I61" s="53"/>
      <c r="J61" s="53"/>
      <c r="K61" s="53"/>
    </row>
    <row r="62" spans="2:11" ht="13.8" x14ac:dyDescent="0.3">
      <c r="B62" s="60" t="s">
        <v>72</v>
      </c>
      <c r="C62" s="182">
        <f>C57*E60</f>
        <v>0</v>
      </c>
      <c r="D62" s="162" t="s">
        <v>334</v>
      </c>
      <c r="E62" s="58"/>
      <c r="F62" s="59"/>
      <c r="G62" s="53"/>
      <c r="H62" s="53"/>
      <c r="I62" s="53"/>
      <c r="J62" s="53"/>
      <c r="K62" s="53"/>
    </row>
    <row r="63" spans="2:11" ht="13.8" x14ac:dyDescent="0.3">
      <c r="B63" s="37"/>
      <c r="C63" s="181"/>
      <c r="D63" s="41"/>
      <c r="E63" s="58"/>
      <c r="F63" s="59"/>
      <c r="G63" s="53"/>
      <c r="H63" s="53"/>
      <c r="I63" s="53"/>
      <c r="J63" s="53"/>
      <c r="K63" s="53"/>
    </row>
    <row r="64" spans="2:11" ht="13.8" x14ac:dyDescent="0.3">
      <c r="B64" s="55" t="s">
        <v>97</v>
      </c>
      <c r="C64" s="180" t="s">
        <v>71</v>
      </c>
      <c r="D64" s="55"/>
      <c r="E64" s="56">
        <v>0</v>
      </c>
      <c r="F64" s="41"/>
      <c r="G64" s="53"/>
      <c r="H64" s="53"/>
      <c r="I64" s="53"/>
      <c r="J64" s="53"/>
      <c r="K64" s="53"/>
    </row>
    <row r="65" spans="2:8" ht="13.8" x14ac:dyDescent="0.3">
      <c r="B65" s="37"/>
      <c r="C65" s="181"/>
      <c r="D65" s="41"/>
      <c r="E65" s="58"/>
      <c r="F65" s="59"/>
      <c r="G65" s="53"/>
      <c r="H65" s="53"/>
    </row>
    <row r="66" spans="2:8" ht="13.8" x14ac:dyDescent="0.3">
      <c r="B66" s="60" t="s">
        <v>94</v>
      </c>
      <c r="C66" s="182">
        <f>IF((C57*E60)&gt;0,(C62*E64),IF((C57*E60)=0,(C57*E64)))</f>
        <v>0</v>
      </c>
      <c r="D66" s="162" t="s">
        <v>334</v>
      </c>
      <c r="E66" s="58"/>
      <c r="F66" s="59"/>
      <c r="G66" s="53"/>
      <c r="H66" s="53"/>
    </row>
    <row r="67" spans="2:8" ht="13.8" thickBot="1" x14ac:dyDescent="0.3">
      <c r="B67" s="41"/>
      <c r="C67" s="41"/>
      <c r="D67" s="41"/>
      <c r="E67" s="41"/>
      <c r="F67" s="41"/>
    </row>
    <row r="68" spans="2:8" ht="13.8" thickBot="1" x14ac:dyDescent="0.3">
      <c r="B68" s="71" t="s">
        <v>74</v>
      </c>
      <c r="C68" s="62"/>
      <c r="D68" s="62"/>
      <c r="E68" s="63"/>
      <c r="F68" s="72" t="s">
        <v>75</v>
      </c>
      <c r="G68" s="2"/>
      <c r="H68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Planilha31"/>
  <dimension ref="B2:K66"/>
  <sheetViews>
    <sheetView topLeftCell="A46" workbookViewId="0">
      <selection activeCell="C53" sqref="C53:C64"/>
    </sheetView>
  </sheetViews>
  <sheetFormatPr defaultRowHeight="13.2" x14ac:dyDescent="0.25"/>
  <cols>
    <col min="2" max="2" width="32.33203125" customWidth="1"/>
    <col min="3" max="3" width="16" customWidth="1"/>
    <col min="6" max="6" width="14" customWidth="1"/>
    <col min="8" max="8" width="9.109375" customWidth="1"/>
  </cols>
  <sheetData>
    <row r="2" spans="2:11" ht="13.8" thickBot="1" x14ac:dyDescent="0.3"/>
    <row r="3" spans="2:11" ht="13.8" thickBot="1" x14ac:dyDescent="0.3">
      <c r="B3" s="1" t="s">
        <v>0</v>
      </c>
      <c r="C3" s="2"/>
      <c r="D3" s="3"/>
      <c r="E3" s="64" t="s">
        <v>422</v>
      </c>
    </row>
    <row r="4" spans="2:11" ht="13.8" thickBot="1" x14ac:dyDescent="0.3">
      <c r="B4" s="5"/>
      <c r="C4" s="6"/>
      <c r="D4" s="6"/>
    </row>
    <row r="5" spans="2:11" x14ac:dyDescent="0.25">
      <c r="B5" s="66" t="s">
        <v>423</v>
      </c>
      <c r="C5" s="7"/>
      <c r="D5" s="7"/>
      <c r="E5" s="7"/>
      <c r="F5" s="7"/>
      <c r="G5" s="7"/>
      <c r="H5" s="7"/>
      <c r="I5" s="67"/>
    </row>
    <row r="6" spans="2:11" x14ac:dyDescent="0.25">
      <c r="B6" s="68" t="s">
        <v>248</v>
      </c>
      <c r="C6" s="10"/>
      <c r="D6" s="10"/>
      <c r="E6" s="10"/>
      <c r="F6" s="10"/>
      <c r="G6" s="10"/>
      <c r="H6" s="10"/>
      <c r="I6" s="69"/>
    </row>
    <row r="7" spans="2:11" x14ac:dyDescent="0.25">
      <c r="B7" s="68" t="s">
        <v>249</v>
      </c>
      <c r="C7" s="10"/>
      <c r="D7" s="10"/>
      <c r="E7" s="10"/>
      <c r="F7" s="10"/>
      <c r="G7" s="10"/>
      <c r="H7" s="10"/>
      <c r="I7" s="69"/>
    </row>
    <row r="8" spans="2:11" ht="13.8" thickBot="1" x14ac:dyDescent="0.3">
      <c r="B8" s="13" t="s">
        <v>426</v>
      </c>
      <c r="C8" s="14"/>
      <c r="D8" s="14"/>
      <c r="E8" s="14"/>
      <c r="F8" s="14"/>
      <c r="G8" s="14"/>
      <c r="H8" s="14"/>
      <c r="I8" s="65"/>
    </row>
    <row r="9" spans="2:11" x14ac:dyDescent="0.25">
      <c r="B9" s="5"/>
      <c r="C9" s="6"/>
      <c r="D9" s="6"/>
    </row>
    <row r="10" spans="2:11" x14ac:dyDescent="0.25">
      <c r="B10" s="114"/>
      <c r="C10" s="115"/>
      <c r="D10" s="109"/>
      <c r="E10" s="109"/>
      <c r="F10" s="109"/>
      <c r="G10" s="109"/>
      <c r="H10" s="109"/>
    </row>
    <row r="11" spans="2:11" x14ac:dyDescent="0.25">
      <c r="B11" s="115"/>
      <c r="C11" s="109"/>
      <c r="D11" s="109"/>
      <c r="E11" s="109"/>
      <c r="F11" s="109"/>
      <c r="G11" s="109"/>
      <c r="H11" s="109"/>
    </row>
    <row r="12" spans="2:11" ht="13.8" thickBot="1" x14ac:dyDescent="0.3">
      <c r="B12" s="109"/>
      <c r="C12" s="109"/>
      <c r="D12" s="116"/>
      <c r="E12" s="116"/>
      <c r="F12" s="116"/>
      <c r="G12" s="116"/>
      <c r="H12" s="116"/>
    </row>
    <row r="13" spans="2:11" ht="13.8" thickBot="1" x14ac:dyDescent="0.3">
      <c r="B13" s="64" t="s">
        <v>424</v>
      </c>
      <c r="C13" s="153">
        <v>10000</v>
      </c>
      <c r="D13" s="154"/>
      <c r="E13" s="154"/>
      <c r="F13" s="154"/>
      <c r="G13" s="116"/>
      <c r="H13" s="116"/>
    </row>
    <row r="14" spans="2:11" ht="13.8" thickBot="1" x14ac:dyDescent="0.3">
      <c r="B14" s="64" t="s">
        <v>425</v>
      </c>
      <c r="C14" s="153">
        <v>500</v>
      </c>
      <c r="D14" s="154"/>
      <c r="E14" s="154"/>
      <c r="F14" s="154"/>
      <c r="G14" s="116"/>
      <c r="H14" s="116"/>
    </row>
    <row r="15" spans="2:11" x14ac:dyDescent="0.25">
      <c r="C15" s="145"/>
      <c r="D15" s="145"/>
      <c r="E15" s="145"/>
      <c r="F15" s="145"/>
    </row>
    <row r="16" spans="2:11" ht="13.8" x14ac:dyDescent="0.3">
      <c r="B16" s="117"/>
      <c r="C16" s="160"/>
      <c r="D16" s="161"/>
      <c r="E16" s="161"/>
      <c r="F16" s="161"/>
      <c r="G16" s="118"/>
      <c r="H16" s="118"/>
      <c r="I16" s="25"/>
      <c r="J16" s="25"/>
      <c r="K16" s="25"/>
    </row>
    <row r="17" spans="2:11" ht="14.4" thickBot="1" x14ac:dyDescent="0.35">
      <c r="B17" s="25"/>
      <c r="C17" s="155"/>
      <c r="D17" s="155"/>
      <c r="E17" s="155"/>
      <c r="F17" s="155"/>
      <c r="G17" s="25"/>
      <c r="H17" s="25"/>
      <c r="I17" s="25"/>
      <c r="J17" s="25"/>
      <c r="K17" s="25"/>
    </row>
    <row r="18" spans="2:11" ht="14.4" thickBot="1" x14ac:dyDescent="0.3">
      <c r="B18" s="64" t="s">
        <v>30</v>
      </c>
      <c r="C18" s="156"/>
      <c r="D18" s="157"/>
      <c r="E18" s="156"/>
      <c r="F18" s="158">
        <f>(C13-C14)/65</f>
        <v>146.15384615384616</v>
      </c>
      <c r="G18" s="152" t="s">
        <v>334</v>
      </c>
      <c r="H18" s="32"/>
      <c r="I18" s="73" t="s">
        <v>31</v>
      </c>
      <c r="J18" s="32"/>
      <c r="K18" s="32"/>
    </row>
    <row r="19" spans="2:11" ht="15.6" x14ac:dyDescent="0.25">
      <c r="B19" s="34"/>
      <c r="C19" s="32"/>
      <c r="D19" s="35"/>
      <c r="E19" s="32"/>
      <c r="F19" s="33"/>
      <c r="G19" s="32"/>
      <c r="H19" s="32"/>
      <c r="I19" s="32"/>
      <c r="J19" s="32"/>
      <c r="K19" s="32"/>
    </row>
    <row r="20" spans="2:11" ht="13.8" x14ac:dyDescent="0.25">
      <c r="B20" s="36" t="s">
        <v>34</v>
      </c>
      <c r="C20" s="32"/>
      <c r="D20" s="35"/>
      <c r="E20" s="32"/>
      <c r="F20" s="33"/>
      <c r="G20" s="32"/>
      <c r="H20" s="32"/>
      <c r="I20" s="32"/>
      <c r="J20" s="32"/>
      <c r="K20" s="32"/>
    </row>
    <row r="21" spans="2:11" ht="15.6" x14ac:dyDescent="0.25">
      <c r="B21" s="34"/>
      <c r="C21" s="32"/>
      <c r="D21" s="35"/>
      <c r="E21" s="32"/>
      <c r="F21" s="40" t="s">
        <v>37</v>
      </c>
      <c r="G21" s="32"/>
      <c r="H21" s="32"/>
      <c r="I21" s="37"/>
      <c r="J21" s="32"/>
      <c r="K21" s="32"/>
    </row>
    <row r="22" spans="2:11" x14ac:dyDescent="0.25">
      <c r="B22" s="38" t="s">
        <v>35</v>
      </c>
      <c r="C22" s="38"/>
      <c r="D22" s="38" t="s">
        <v>36</v>
      </c>
      <c r="E22" s="39">
        <v>0</v>
      </c>
      <c r="F22" s="42" t="s">
        <v>21</v>
      </c>
    </row>
    <row r="23" spans="2:11" x14ac:dyDescent="0.25">
      <c r="B23" s="41" t="s">
        <v>76</v>
      </c>
      <c r="C23" s="41"/>
      <c r="D23" s="41" t="s">
        <v>36</v>
      </c>
      <c r="E23" s="39">
        <v>0</v>
      </c>
      <c r="F23" s="42" t="s">
        <v>17</v>
      </c>
    </row>
    <row r="24" spans="2:11" x14ac:dyDescent="0.25">
      <c r="B24" s="38" t="s">
        <v>40</v>
      </c>
      <c r="C24" s="38"/>
      <c r="D24" s="38" t="s">
        <v>36</v>
      </c>
      <c r="E24" s="39">
        <v>0</v>
      </c>
      <c r="F24" s="42" t="s">
        <v>23</v>
      </c>
    </row>
    <row r="26" spans="2:11" x14ac:dyDescent="0.25">
      <c r="B26" s="38" t="s">
        <v>77</v>
      </c>
      <c r="C26" s="44"/>
      <c r="D26" s="38"/>
      <c r="E26" s="38"/>
      <c r="F26" s="38"/>
      <c r="G26" s="38"/>
      <c r="H26" s="38"/>
      <c r="I26" s="38"/>
      <c r="J26" s="45">
        <v>3</v>
      </c>
      <c r="K26" s="39">
        <v>0</v>
      </c>
    </row>
    <row r="27" spans="2:11" x14ac:dyDescent="0.25">
      <c r="B27" s="41" t="s">
        <v>78</v>
      </c>
      <c r="C27" s="46"/>
      <c r="D27" s="41"/>
      <c r="E27" s="41"/>
      <c r="F27" s="41"/>
      <c r="G27" s="41"/>
      <c r="H27" s="41"/>
      <c r="I27" s="41"/>
      <c r="J27" s="45">
        <v>2</v>
      </c>
      <c r="K27" s="39">
        <v>0</v>
      </c>
    </row>
    <row r="28" spans="2:11" x14ac:dyDescent="0.25">
      <c r="B28" s="38" t="s">
        <v>79</v>
      </c>
      <c r="C28" s="44"/>
      <c r="D28" s="38"/>
      <c r="E28" s="38"/>
      <c r="F28" s="38"/>
      <c r="G28" s="38"/>
      <c r="H28" s="38"/>
      <c r="I28" s="38"/>
      <c r="J28" s="45">
        <v>2</v>
      </c>
      <c r="K28" s="39">
        <v>0</v>
      </c>
    </row>
    <row r="29" spans="2:11" x14ac:dyDescent="0.25">
      <c r="B29" s="41" t="s">
        <v>80</v>
      </c>
      <c r="C29" s="46"/>
      <c r="D29" s="41"/>
      <c r="E29" s="41"/>
      <c r="F29" s="41"/>
      <c r="G29" s="41"/>
      <c r="H29" s="41"/>
      <c r="I29" s="41"/>
      <c r="J29" s="45">
        <v>3</v>
      </c>
      <c r="K29" s="39">
        <v>0</v>
      </c>
    </row>
    <row r="30" spans="2:11" x14ac:dyDescent="0.25">
      <c r="B30" s="38" t="s">
        <v>81</v>
      </c>
      <c r="C30" s="44"/>
      <c r="D30" s="38"/>
      <c r="E30" s="38"/>
      <c r="F30" s="38"/>
      <c r="G30" s="38"/>
      <c r="H30" s="38"/>
      <c r="I30" s="38"/>
      <c r="J30" s="45">
        <v>3</v>
      </c>
      <c r="K30" s="39">
        <v>0</v>
      </c>
    </row>
    <row r="31" spans="2:11" x14ac:dyDescent="0.25">
      <c r="B31" s="41" t="s">
        <v>82</v>
      </c>
      <c r="C31" s="46"/>
      <c r="D31" s="41"/>
      <c r="E31" s="41"/>
      <c r="F31" s="41"/>
      <c r="G31" s="41"/>
      <c r="H31" s="41"/>
      <c r="I31" s="41"/>
      <c r="J31" s="45">
        <v>2</v>
      </c>
      <c r="K31" s="39">
        <v>0</v>
      </c>
    </row>
    <row r="32" spans="2:11" x14ac:dyDescent="0.25">
      <c r="B32" s="38" t="s">
        <v>50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83</v>
      </c>
      <c r="C33" s="46"/>
      <c r="D33" s="41"/>
      <c r="E33" s="41"/>
      <c r="F33" s="41"/>
      <c r="G33" s="41"/>
      <c r="H33" s="41"/>
      <c r="I33" s="41"/>
      <c r="J33" s="45">
        <v>3</v>
      </c>
      <c r="K33" s="39">
        <v>0</v>
      </c>
    </row>
    <row r="34" spans="2:11" x14ac:dyDescent="0.25">
      <c r="B34" s="38" t="s">
        <v>52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84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85</v>
      </c>
      <c r="C36" s="44"/>
      <c r="D36" s="38"/>
      <c r="E36" s="38"/>
      <c r="F36" s="38"/>
      <c r="G36" s="38"/>
      <c r="H36" s="38"/>
      <c r="I36" s="38"/>
      <c r="J36" s="45">
        <v>2</v>
      </c>
      <c r="K36" s="39">
        <v>0</v>
      </c>
    </row>
    <row r="37" spans="2:11" x14ac:dyDescent="0.25">
      <c r="B37" s="41" t="s">
        <v>86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87</v>
      </c>
      <c r="C38" s="44"/>
      <c r="D38" s="38"/>
      <c r="E38" s="38"/>
      <c r="F38" s="38"/>
      <c r="G38" s="38"/>
      <c r="H38" s="38"/>
      <c r="I38" s="38"/>
      <c r="J38" s="45">
        <v>2</v>
      </c>
      <c r="K38" s="39">
        <v>0</v>
      </c>
    </row>
    <row r="39" spans="2:11" x14ac:dyDescent="0.25">
      <c r="B39" s="41" t="s">
        <v>335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337</v>
      </c>
      <c r="C40" s="38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88</v>
      </c>
      <c r="C41" s="41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336</v>
      </c>
      <c r="C42" s="38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54</v>
      </c>
      <c r="C43" s="41"/>
      <c r="D43" s="41"/>
      <c r="E43" s="41"/>
      <c r="F43" s="41"/>
      <c r="G43" s="41"/>
      <c r="H43" s="41"/>
      <c r="I43" s="41"/>
      <c r="J43" s="45">
        <v>3</v>
      </c>
      <c r="K43" s="39">
        <v>0</v>
      </c>
    </row>
    <row r="44" spans="2:11" x14ac:dyDescent="0.25">
      <c r="B44" s="38" t="s">
        <v>56</v>
      </c>
      <c r="C44" s="38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6" spans="2:11" ht="14.4" x14ac:dyDescent="0.3">
      <c r="B46" s="43" t="s">
        <v>59</v>
      </c>
    </row>
    <row r="48" spans="2:11" ht="14.4" x14ac:dyDescent="0.35">
      <c r="B48" s="38" t="s">
        <v>89</v>
      </c>
      <c r="C48" s="47"/>
      <c r="D48" s="47"/>
      <c r="E48" s="47"/>
      <c r="F48" s="47"/>
      <c r="G48" s="47"/>
      <c r="H48" s="47"/>
      <c r="I48" s="47"/>
      <c r="J48" s="131">
        <v>0.5</v>
      </c>
      <c r="K48" s="49">
        <v>0</v>
      </c>
    </row>
    <row r="49" spans="2:11" ht="14.4" x14ac:dyDescent="0.35">
      <c r="B49" s="41" t="s">
        <v>61</v>
      </c>
      <c r="J49" s="131">
        <v>0.5</v>
      </c>
      <c r="K49" s="49">
        <v>0</v>
      </c>
    </row>
    <row r="50" spans="2:11" ht="14.4" x14ac:dyDescent="0.35">
      <c r="B50" s="38" t="s">
        <v>90</v>
      </c>
      <c r="C50" s="47"/>
      <c r="D50" s="47"/>
      <c r="E50" s="47"/>
      <c r="F50" s="47"/>
      <c r="G50" s="47"/>
      <c r="H50" s="47"/>
      <c r="I50" s="47"/>
      <c r="J50" s="131">
        <v>0.5</v>
      </c>
      <c r="K50" s="49">
        <v>0</v>
      </c>
    </row>
    <row r="51" spans="2:11" ht="14.4" x14ac:dyDescent="0.35">
      <c r="B51" s="41" t="s">
        <v>63</v>
      </c>
      <c r="J51" s="131">
        <v>0.25</v>
      </c>
      <c r="K51" s="49">
        <v>0</v>
      </c>
    </row>
    <row r="52" spans="2:11" ht="14.4" x14ac:dyDescent="0.35">
      <c r="K52" s="50"/>
    </row>
    <row r="53" spans="2:11" ht="14.4" x14ac:dyDescent="0.35">
      <c r="B53" s="54" t="s">
        <v>91</v>
      </c>
      <c r="C53" s="183">
        <f>500+(F18*(((E22+E23+E24)+(K26+K27+K28+K29+K30+K31+K32+K33+K34+K35+K36+K37+K38+K39+K40+K41+K42+K43+K44))-(K48+K49+K50+K51)))</f>
        <v>500</v>
      </c>
      <c r="D53" s="149" t="s">
        <v>334</v>
      </c>
      <c r="E53" s="54"/>
      <c r="F53" s="53"/>
      <c r="G53" s="53"/>
      <c r="H53" s="53"/>
      <c r="K53" s="50"/>
    </row>
    <row r="54" spans="2:11" ht="14.4" x14ac:dyDescent="0.35">
      <c r="B54" s="54" t="s">
        <v>92</v>
      </c>
      <c r="C54" s="183">
        <v>500</v>
      </c>
      <c r="D54" s="149" t="s">
        <v>334</v>
      </c>
      <c r="E54" s="54"/>
      <c r="F54" s="53"/>
      <c r="G54" s="53"/>
      <c r="H54" s="53"/>
      <c r="K54" s="50"/>
    </row>
    <row r="55" spans="2:11" ht="14.4" x14ac:dyDescent="0.35">
      <c r="C55" s="184"/>
      <c r="D55" s="53"/>
      <c r="E55" s="54"/>
      <c r="F55" s="53"/>
      <c r="G55" s="53"/>
      <c r="H55" s="53"/>
      <c r="K55" s="50"/>
    </row>
    <row r="56" spans="2:11" ht="13.8" x14ac:dyDescent="0.3">
      <c r="B56" s="51" t="s">
        <v>69</v>
      </c>
      <c r="C56" s="178">
        <f>IF(C53&lt;C54,C54,C53)</f>
        <v>500</v>
      </c>
      <c r="D56" s="162" t="s">
        <v>334</v>
      </c>
      <c r="E56" s="54"/>
      <c r="F56" s="53"/>
      <c r="G56" s="53"/>
      <c r="H56" s="53"/>
      <c r="I56" s="53"/>
      <c r="J56" s="53"/>
      <c r="K56" s="53"/>
    </row>
    <row r="57" spans="2:11" ht="13.8" x14ac:dyDescent="0.3">
      <c r="B57" s="53"/>
      <c r="C57" s="179"/>
      <c r="D57" s="53"/>
      <c r="E57" s="53"/>
      <c r="F57" s="53"/>
      <c r="G57" s="53"/>
      <c r="H57" s="53"/>
      <c r="I57" s="53"/>
      <c r="J57" s="53"/>
      <c r="K57" s="53"/>
    </row>
    <row r="58" spans="2:11" ht="13.8" x14ac:dyDescent="0.3">
      <c r="B58" s="55" t="s">
        <v>70</v>
      </c>
      <c r="C58" s="180" t="s">
        <v>71</v>
      </c>
      <c r="D58" s="55"/>
      <c r="E58" s="56">
        <v>0</v>
      </c>
      <c r="F58" s="41"/>
      <c r="G58" s="53"/>
      <c r="H58" s="53"/>
      <c r="I58" s="53"/>
      <c r="J58" s="53"/>
      <c r="K58" s="53"/>
    </row>
    <row r="59" spans="2:11" ht="13.8" x14ac:dyDescent="0.3">
      <c r="B59" s="37"/>
      <c r="C59" s="181"/>
      <c r="D59" s="41"/>
      <c r="E59" s="58"/>
      <c r="F59" s="59"/>
      <c r="G59" s="53"/>
      <c r="H59" s="53"/>
      <c r="I59" s="53"/>
      <c r="J59" s="53"/>
      <c r="K59" s="53"/>
    </row>
    <row r="60" spans="2:11" ht="13.8" x14ac:dyDescent="0.3">
      <c r="B60" s="60" t="s">
        <v>72</v>
      </c>
      <c r="C60" s="182">
        <f>C53*E58</f>
        <v>0</v>
      </c>
      <c r="D60" s="162" t="s">
        <v>334</v>
      </c>
      <c r="E60" s="58"/>
      <c r="F60" s="59"/>
      <c r="G60" s="53"/>
      <c r="H60" s="53"/>
      <c r="I60" s="53"/>
      <c r="J60" s="53"/>
      <c r="K60" s="53"/>
    </row>
    <row r="61" spans="2:11" ht="13.8" x14ac:dyDescent="0.3">
      <c r="B61" s="37"/>
      <c r="C61" s="181"/>
      <c r="D61" s="41"/>
      <c r="E61" s="58"/>
      <c r="F61" s="59"/>
      <c r="G61" s="53"/>
      <c r="H61" s="53"/>
      <c r="I61" s="53"/>
      <c r="J61" s="53"/>
      <c r="K61" s="53"/>
    </row>
    <row r="62" spans="2:11" ht="13.8" x14ac:dyDescent="0.3">
      <c r="B62" s="55" t="s">
        <v>97</v>
      </c>
      <c r="C62" s="180" t="s">
        <v>71</v>
      </c>
      <c r="D62" s="55"/>
      <c r="E62" s="56">
        <v>0</v>
      </c>
      <c r="F62" s="41"/>
      <c r="G62" s="53"/>
      <c r="H62" s="53"/>
      <c r="I62" s="53"/>
      <c r="J62" s="53"/>
      <c r="K62" s="53"/>
    </row>
    <row r="63" spans="2:11" ht="13.8" x14ac:dyDescent="0.3">
      <c r="B63" s="37"/>
      <c r="C63" s="181"/>
      <c r="D63" s="41"/>
      <c r="E63" s="58"/>
      <c r="F63" s="59"/>
      <c r="G63" s="53"/>
      <c r="H63" s="53"/>
    </row>
    <row r="64" spans="2:11" ht="13.8" x14ac:dyDescent="0.3">
      <c r="B64" s="60" t="s">
        <v>94</v>
      </c>
      <c r="C64" s="182">
        <f>IF((C53*E58)&gt;0,(C60*E62),IF((C53*E58)=0,(C53*E62)))</f>
        <v>0</v>
      </c>
      <c r="D64" s="162" t="s">
        <v>334</v>
      </c>
      <c r="E64" s="58"/>
      <c r="F64" s="59"/>
      <c r="G64" s="53"/>
      <c r="H64" s="53"/>
    </row>
    <row r="65" spans="2:8" ht="13.8" thickBot="1" x14ac:dyDescent="0.3">
      <c r="B65" s="41"/>
      <c r="C65" s="41"/>
      <c r="D65" s="41"/>
      <c r="E65" s="41"/>
      <c r="F65" s="41"/>
    </row>
    <row r="66" spans="2:8" ht="13.8" thickBot="1" x14ac:dyDescent="0.3">
      <c r="B66" s="71" t="s">
        <v>74</v>
      </c>
      <c r="C66" s="62"/>
      <c r="D66" s="62"/>
      <c r="E66" s="63"/>
      <c r="F66" s="72" t="s">
        <v>75</v>
      </c>
      <c r="G66" s="2"/>
      <c r="H66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Plan14"/>
  <dimension ref="B1:K73"/>
  <sheetViews>
    <sheetView topLeftCell="A58" workbookViewId="0">
      <selection activeCell="C60" sqref="C60:C71"/>
    </sheetView>
  </sheetViews>
  <sheetFormatPr defaultRowHeight="13.2" x14ac:dyDescent="0.25"/>
  <cols>
    <col min="2" max="2" width="26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1" spans="2:8" x14ac:dyDescent="0.25">
      <c r="B1" s="105"/>
    </row>
    <row r="2" spans="2:8" ht="13.8" thickBot="1" x14ac:dyDescent="0.3"/>
    <row r="3" spans="2:8" ht="13.8" thickBot="1" x14ac:dyDescent="0.3">
      <c r="B3" s="1" t="s">
        <v>428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429</v>
      </c>
      <c r="C5" s="7"/>
      <c r="D5" s="7"/>
      <c r="E5" s="7"/>
      <c r="F5" s="7"/>
      <c r="G5" s="7"/>
      <c r="H5" s="67"/>
    </row>
    <row r="6" spans="2:8" x14ac:dyDescent="0.25">
      <c r="B6" s="68" t="s">
        <v>251</v>
      </c>
      <c r="C6" s="10"/>
      <c r="D6" s="10"/>
      <c r="E6" s="10"/>
      <c r="F6" s="10"/>
      <c r="G6" s="10"/>
      <c r="H6" s="69"/>
    </row>
    <row r="7" spans="2:8" x14ac:dyDescent="0.25">
      <c r="B7" s="68" t="s">
        <v>252</v>
      </c>
      <c r="C7" s="10"/>
      <c r="D7" s="10"/>
      <c r="E7" s="10"/>
      <c r="F7" s="10"/>
      <c r="G7" s="10"/>
      <c r="H7" s="69"/>
    </row>
    <row r="8" spans="2:8" x14ac:dyDescent="0.25">
      <c r="B8" s="68" t="s">
        <v>253</v>
      </c>
      <c r="C8" s="10"/>
      <c r="D8" s="10"/>
      <c r="E8" s="10"/>
      <c r="F8" s="10"/>
      <c r="G8" s="10"/>
      <c r="H8" s="69"/>
    </row>
    <row r="9" spans="2:8" ht="13.8" thickBot="1" x14ac:dyDescent="0.3">
      <c r="B9" s="13" t="s">
        <v>427</v>
      </c>
      <c r="C9" s="14"/>
      <c r="D9" s="14"/>
      <c r="E9" s="14"/>
      <c r="F9" s="14"/>
      <c r="G9" s="14"/>
      <c r="H9" s="65"/>
    </row>
    <row r="10" spans="2:8" x14ac:dyDescent="0.25">
      <c r="B10" s="6"/>
      <c r="C10" s="6"/>
      <c r="D10" s="6"/>
      <c r="E10" s="6"/>
      <c r="F10" s="6"/>
      <c r="G10" s="6"/>
      <c r="H10" s="6"/>
    </row>
    <row r="11" spans="2:8" x14ac:dyDescent="0.25">
      <c r="B11" s="15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</row>
    <row r="12" spans="2:8" x14ac:dyDescent="0.25">
      <c r="B12" s="16" t="s">
        <v>20</v>
      </c>
      <c r="C12" s="18"/>
      <c r="D12" s="18">
        <v>1</v>
      </c>
      <c r="E12" s="18">
        <f>D12+0.75</f>
        <v>1.75</v>
      </c>
      <c r="F12" s="18">
        <f>E12+0.75</f>
        <v>2.5</v>
      </c>
      <c r="G12" s="18">
        <f>F12+0.75</f>
        <v>3.25</v>
      </c>
      <c r="H12" s="18">
        <f>G12+0.75</f>
        <v>4</v>
      </c>
    </row>
    <row r="13" spans="2:8" x14ac:dyDescent="0.25">
      <c r="B13" s="17" t="s">
        <v>21</v>
      </c>
      <c r="C13" s="18">
        <v>1</v>
      </c>
      <c r="D13" s="19">
        <f>(D12*C13)</f>
        <v>1</v>
      </c>
      <c r="E13" s="19">
        <f>(E12*C13)</f>
        <v>1.75</v>
      </c>
      <c r="F13" s="19">
        <f>(F12*C13)</f>
        <v>2.5</v>
      </c>
      <c r="G13" s="19">
        <f>(G12*C13)</f>
        <v>3.25</v>
      </c>
      <c r="H13" s="19">
        <f>(H12*C13)</f>
        <v>4</v>
      </c>
    </row>
    <row r="14" spans="2:8" x14ac:dyDescent="0.25">
      <c r="B14" s="17" t="s">
        <v>22</v>
      </c>
      <c r="C14" s="18">
        <v>2</v>
      </c>
      <c r="D14" s="19">
        <f>(D12*C14)</f>
        <v>2</v>
      </c>
      <c r="E14" s="19">
        <v>3</v>
      </c>
      <c r="F14" s="19">
        <f>(F12*C14)</f>
        <v>5</v>
      </c>
      <c r="G14" s="19">
        <f>(G12*C14)</f>
        <v>6.5</v>
      </c>
      <c r="H14" s="19">
        <f>(H12*C14)</f>
        <v>8</v>
      </c>
    </row>
    <row r="15" spans="2:8" x14ac:dyDescent="0.25">
      <c r="B15" s="17" t="s">
        <v>23</v>
      </c>
      <c r="C15" s="18">
        <v>3</v>
      </c>
      <c r="D15" s="19">
        <f>(D12*C15)</f>
        <v>3</v>
      </c>
      <c r="E15" s="19">
        <f>(E12*C15)</f>
        <v>5.25</v>
      </c>
      <c r="F15" s="19">
        <f>(F12*C15)</f>
        <v>7.5</v>
      </c>
      <c r="G15" s="19">
        <f>(G12*C15)</f>
        <v>9.75</v>
      </c>
      <c r="H15" s="19">
        <f>(H12*C15)</f>
        <v>12</v>
      </c>
    </row>
    <row r="17" spans="2:11" x14ac:dyDescent="0.25">
      <c r="B17" s="20" t="s">
        <v>142</v>
      </c>
      <c r="C17" s="21"/>
    </row>
    <row r="19" spans="2:11" ht="13.8" x14ac:dyDescent="0.3">
      <c r="B19" s="22" t="s">
        <v>29</v>
      </c>
      <c r="C19" s="23" t="s">
        <v>14</v>
      </c>
      <c r="D19" s="24" t="s">
        <v>15</v>
      </c>
      <c r="E19" s="24" t="s">
        <v>16</v>
      </c>
      <c r="F19" s="24" t="s">
        <v>17</v>
      </c>
      <c r="G19" s="24" t="s">
        <v>18</v>
      </c>
      <c r="H19" s="24" t="s">
        <v>19</v>
      </c>
      <c r="I19" s="25"/>
      <c r="J19" s="25"/>
      <c r="K19" s="25"/>
    </row>
    <row r="20" spans="2:11" ht="13.8" x14ac:dyDescent="0.3">
      <c r="B20" s="26" t="s">
        <v>20</v>
      </c>
      <c r="C20" s="27"/>
      <c r="D20" s="27"/>
      <c r="E20" s="27"/>
      <c r="F20" s="27"/>
      <c r="G20" s="27"/>
      <c r="H20" s="27"/>
      <c r="I20" s="25"/>
      <c r="J20" s="25"/>
      <c r="K20" s="25"/>
    </row>
    <row r="21" spans="2:11" ht="13.8" x14ac:dyDescent="0.3">
      <c r="B21" s="28" t="s">
        <v>21</v>
      </c>
      <c r="C21" s="27"/>
      <c r="D21" s="132">
        <v>1.67</v>
      </c>
      <c r="E21" s="132">
        <f>D21*E13</f>
        <v>2.9224999999999999</v>
      </c>
      <c r="F21" s="132">
        <f>D21*F13</f>
        <v>4.1749999999999998</v>
      </c>
      <c r="G21" s="132">
        <f>D21*G13</f>
        <v>5.4275000000000002</v>
      </c>
      <c r="H21" s="132">
        <f>D21*H13</f>
        <v>6.68</v>
      </c>
      <c r="I21" s="25"/>
      <c r="J21" s="25"/>
      <c r="K21" s="25"/>
    </row>
    <row r="22" spans="2:11" ht="13.8" x14ac:dyDescent="0.3">
      <c r="B22" s="28" t="s">
        <v>22</v>
      </c>
      <c r="C22" s="27"/>
      <c r="D22" s="132">
        <f>D21*D14</f>
        <v>3.34</v>
      </c>
      <c r="E22" s="132">
        <f>D21*E14</f>
        <v>5.01</v>
      </c>
      <c r="F22" s="132">
        <f>D21*F14</f>
        <v>8.35</v>
      </c>
      <c r="G22" s="132">
        <f>D21*G14</f>
        <v>10.855</v>
      </c>
      <c r="H22" s="132">
        <f>D21*H14</f>
        <v>13.36</v>
      </c>
      <c r="I22" s="25"/>
      <c r="J22" s="25"/>
      <c r="K22" s="25"/>
    </row>
    <row r="23" spans="2:11" ht="13.8" x14ac:dyDescent="0.3">
      <c r="B23" s="28" t="s">
        <v>23</v>
      </c>
      <c r="C23" s="27"/>
      <c r="D23" s="132">
        <f>D21*D15</f>
        <v>5.01</v>
      </c>
      <c r="E23" s="132">
        <f>D21*E15</f>
        <v>8.7675000000000001</v>
      </c>
      <c r="F23" s="132">
        <f>D21*F15</f>
        <v>12.524999999999999</v>
      </c>
      <c r="G23" s="132">
        <f>D21*G15</f>
        <v>16.282499999999999</v>
      </c>
      <c r="H23" s="132">
        <f>D21*H15</f>
        <v>20.04</v>
      </c>
      <c r="I23" s="25"/>
      <c r="J23" s="25"/>
      <c r="K23" s="25"/>
    </row>
    <row r="24" spans="2:11" ht="14.4" thickBot="1" x14ac:dyDescent="0.35"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2:11" ht="14.4" thickBot="1" x14ac:dyDescent="0.3">
      <c r="B25" s="64" t="s">
        <v>30</v>
      </c>
      <c r="C25" s="29"/>
      <c r="D25" s="30"/>
      <c r="E25" s="29"/>
      <c r="F25" s="143">
        <v>8.77</v>
      </c>
      <c r="G25" s="152" t="s">
        <v>334</v>
      </c>
      <c r="H25" s="32"/>
      <c r="I25" s="73" t="s">
        <v>31</v>
      </c>
      <c r="J25" s="32"/>
      <c r="K25" s="32"/>
    </row>
    <row r="26" spans="2:11" ht="15.6" x14ac:dyDescent="0.25">
      <c r="B26" s="34"/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3.8" x14ac:dyDescent="0.25">
      <c r="B27" s="36" t="s">
        <v>34</v>
      </c>
      <c r="C27" s="32"/>
      <c r="D27" s="35"/>
      <c r="E27" s="32"/>
      <c r="F27" s="33"/>
      <c r="G27" s="32"/>
      <c r="H27" s="32"/>
      <c r="I27" s="32"/>
      <c r="J27" s="32"/>
      <c r="K27" s="32"/>
    </row>
    <row r="28" spans="2:11" ht="15.6" x14ac:dyDescent="0.25">
      <c r="B28" s="34"/>
      <c r="C28" s="32"/>
      <c r="D28" s="35"/>
      <c r="E28" s="32"/>
      <c r="F28" s="40" t="s">
        <v>37</v>
      </c>
      <c r="G28" s="32"/>
      <c r="H28" s="32"/>
      <c r="I28" s="37"/>
      <c r="J28" s="32"/>
      <c r="K28" s="32"/>
    </row>
    <row r="29" spans="2:11" x14ac:dyDescent="0.25">
      <c r="B29" s="38" t="s">
        <v>35</v>
      </c>
      <c r="C29" s="38"/>
      <c r="D29" s="38" t="s">
        <v>36</v>
      </c>
      <c r="E29" s="39">
        <v>0</v>
      </c>
      <c r="F29" s="42" t="s">
        <v>21</v>
      </c>
    </row>
    <row r="30" spans="2:11" x14ac:dyDescent="0.25">
      <c r="B30" s="41"/>
      <c r="C30" s="41"/>
      <c r="D30" s="41" t="s">
        <v>36</v>
      </c>
      <c r="E30" s="39">
        <v>0</v>
      </c>
      <c r="F30" s="42" t="s">
        <v>17</v>
      </c>
    </row>
    <row r="31" spans="2:11" x14ac:dyDescent="0.25">
      <c r="B31" s="38" t="s">
        <v>40</v>
      </c>
      <c r="C31" s="38"/>
      <c r="D31" s="38" t="s">
        <v>36</v>
      </c>
      <c r="E31" s="39">
        <v>0</v>
      </c>
      <c r="F31" s="42" t="s">
        <v>23</v>
      </c>
    </row>
    <row r="33" spans="2:11" x14ac:dyDescent="0.25">
      <c r="B33" s="38" t="s">
        <v>77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78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79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80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81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82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50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83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52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84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85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86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87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335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337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88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54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56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3" spans="2:11" ht="14.4" x14ac:dyDescent="0.3">
      <c r="B53" s="43" t="s">
        <v>59</v>
      </c>
    </row>
    <row r="55" spans="2:11" ht="14.4" x14ac:dyDescent="0.35">
      <c r="B55" s="38" t="s">
        <v>89</v>
      </c>
      <c r="C55" s="47"/>
      <c r="D55" s="47"/>
      <c r="E55" s="47"/>
      <c r="F55" s="47"/>
      <c r="G55" s="47"/>
      <c r="H55" s="47"/>
      <c r="I55" s="47"/>
      <c r="J55" s="131">
        <v>0.5</v>
      </c>
      <c r="K55" s="49">
        <v>0</v>
      </c>
    </row>
    <row r="56" spans="2:11" ht="14.4" x14ac:dyDescent="0.35">
      <c r="B56" s="41" t="s">
        <v>61</v>
      </c>
      <c r="J56" s="131">
        <v>0.5</v>
      </c>
      <c r="K56" s="49">
        <v>0</v>
      </c>
    </row>
    <row r="57" spans="2:11" ht="14.4" x14ac:dyDescent="0.35">
      <c r="B57" s="38" t="s">
        <v>90</v>
      </c>
      <c r="C57" s="47"/>
      <c r="D57" s="47"/>
      <c r="E57" s="47"/>
      <c r="F57" s="47"/>
      <c r="G57" s="47"/>
      <c r="H57" s="47"/>
      <c r="I57" s="47"/>
      <c r="J57" s="131">
        <v>0.5</v>
      </c>
      <c r="K57" s="49">
        <v>0</v>
      </c>
    </row>
    <row r="58" spans="2:11" ht="14.4" x14ac:dyDescent="0.35">
      <c r="B58" s="41" t="s">
        <v>63</v>
      </c>
      <c r="J58" s="131">
        <v>0.25</v>
      </c>
      <c r="K58" s="49">
        <v>0</v>
      </c>
    </row>
    <row r="59" spans="2:11" ht="14.4" x14ac:dyDescent="0.35">
      <c r="K59" s="50"/>
    </row>
    <row r="60" spans="2:11" ht="14.4" x14ac:dyDescent="0.35">
      <c r="B60" s="54" t="s">
        <v>91</v>
      </c>
      <c r="C60" s="183">
        <f>(500+F25)+(F25*(((E29+E30+E31)+(K33+K34+K35+K36+K37+K38+K39+K40+K41+K42+K43+K44+K45+K46+K47+K48+K49+K50+K51))-(K55+K56+K57+K58)))</f>
        <v>508.77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B61" s="54" t="s">
        <v>92</v>
      </c>
      <c r="C61" s="183">
        <v>500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C62" s="184"/>
      <c r="D62" s="53"/>
      <c r="E62" s="54"/>
      <c r="F62" s="53"/>
      <c r="G62" s="53"/>
      <c r="H62" s="53"/>
      <c r="K62" s="50"/>
    </row>
    <row r="63" spans="2:11" ht="13.8" x14ac:dyDescent="0.3">
      <c r="B63" s="51" t="s">
        <v>69</v>
      </c>
      <c r="C63" s="178">
        <f>IF(C60&lt;C61,C61,C60)</f>
        <v>508.77</v>
      </c>
      <c r="D63" s="162" t="s">
        <v>334</v>
      </c>
      <c r="E63" s="54"/>
      <c r="F63" s="53"/>
      <c r="G63" s="53"/>
      <c r="H63" s="53"/>
      <c r="I63" s="53"/>
      <c r="J63" s="53"/>
      <c r="K63" s="53"/>
    </row>
    <row r="64" spans="2:11" ht="13.8" x14ac:dyDescent="0.3">
      <c r="B64" s="53"/>
      <c r="C64" s="179"/>
      <c r="D64" s="53"/>
      <c r="E64" s="53"/>
      <c r="F64" s="53"/>
      <c r="G64" s="53"/>
      <c r="H64" s="53"/>
      <c r="I64" s="53"/>
      <c r="J64" s="53"/>
      <c r="K64" s="53"/>
    </row>
    <row r="65" spans="2:11" ht="13.8" x14ac:dyDescent="0.3">
      <c r="B65" s="55" t="s">
        <v>70</v>
      </c>
      <c r="C65" s="180" t="s">
        <v>71</v>
      </c>
      <c r="D65" s="55"/>
      <c r="E65" s="56">
        <v>0</v>
      </c>
      <c r="F65" s="41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/>
      <c r="F66" s="59"/>
      <c r="G66" s="53"/>
      <c r="H66" s="53"/>
      <c r="I66" s="53"/>
      <c r="J66" s="53"/>
      <c r="K66" s="53"/>
    </row>
    <row r="67" spans="2:11" ht="13.8" x14ac:dyDescent="0.3">
      <c r="B67" s="60" t="s">
        <v>72</v>
      </c>
      <c r="C67" s="182">
        <f>C63*E65</f>
        <v>0</v>
      </c>
      <c r="D67" s="162" t="s">
        <v>334</v>
      </c>
      <c r="E67" s="58"/>
      <c r="F67" s="59"/>
      <c r="G67" s="53"/>
      <c r="H67" s="53"/>
      <c r="I67" s="53"/>
      <c r="J67" s="53"/>
      <c r="K67" s="53"/>
    </row>
    <row r="68" spans="2:11" ht="13.8" x14ac:dyDescent="0.3">
      <c r="B68" s="37"/>
      <c r="C68" s="181"/>
      <c r="D68" s="41"/>
      <c r="E68" s="58"/>
      <c r="F68" s="59"/>
      <c r="G68" s="53"/>
      <c r="H68" s="53"/>
      <c r="I68" s="53"/>
      <c r="J68" s="53"/>
      <c r="K68" s="53"/>
    </row>
    <row r="69" spans="2:11" ht="13.8" x14ac:dyDescent="0.3">
      <c r="B69" s="55" t="s">
        <v>97</v>
      </c>
      <c r="C69" s="180" t="s">
        <v>71</v>
      </c>
      <c r="D69" s="55"/>
      <c r="E69" s="56">
        <v>0</v>
      </c>
      <c r="F69" s="41"/>
      <c r="G69" s="53"/>
      <c r="H69" s="53"/>
      <c r="I69" s="53"/>
      <c r="J69" s="53"/>
      <c r="K69" s="53"/>
    </row>
    <row r="70" spans="2:11" ht="13.8" x14ac:dyDescent="0.3">
      <c r="B70" s="37"/>
      <c r="C70" s="181"/>
      <c r="D70" s="41"/>
      <c r="E70" s="58"/>
      <c r="F70" s="59"/>
      <c r="G70" s="53"/>
      <c r="H70" s="53"/>
    </row>
    <row r="71" spans="2:11" ht="13.8" x14ac:dyDescent="0.3">
      <c r="B71" s="60" t="s">
        <v>94</v>
      </c>
      <c r="C71" s="182">
        <f>IF((C63*E65)&gt;0,(C67*E69),IF((C63*E65)=0,(C63*E69)))</f>
        <v>0</v>
      </c>
      <c r="D71" s="162" t="s">
        <v>334</v>
      </c>
      <c r="E71" s="58"/>
      <c r="F71" s="59"/>
      <c r="G71" s="53"/>
      <c r="H71" s="53"/>
    </row>
    <row r="72" spans="2:11" ht="13.8" thickBot="1" x14ac:dyDescent="0.3">
      <c r="B72" s="41"/>
      <c r="C72" s="41"/>
      <c r="D72" s="41"/>
      <c r="E72" s="41"/>
      <c r="F72" s="41"/>
    </row>
    <row r="73" spans="2:11" ht="13.8" thickBot="1" x14ac:dyDescent="0.3">
      <c r="B73" s="71" t="s">
        <v>74</v>
      </c>
      <c r="C73" s="62"/>
      <c r="D73" s="62"/>
      <c r="E73" s="63"/>
      <c r="F73" s="72" t="s">
        <v>75</v>
      </c>
      <c r="G73" s="2"/>
      <c r="H73" s="3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K73"/>
  <sheetViews>
    <sheetView topLeftCell="A58" workbookViewId="0">
      <selection activeCell="C60" sqref="C60:C71"/>
    </sheetView>
  </sheetViews>
  <sheetFormatPr defaultRowHeight="13.2" x14ac:dyDescent="0.25"/>
  <cols>
    <col min="2" max="2" width="26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1" spans="2:8" x14ac:dyDescent="0.25">
      <c r="B1" s="105"/>
    </row>
    <row r="2" spans="2:8" ht="13.8" thickBot="1" x14ac:dyDescent="0.3"/>
    <row r="3" spans="2:8" ht="13.8" thickBot="1" x14ac:dyDescent="0.3">
      <c r="B3" s="1" t="s">
        <v>430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429</v>
      </c>
      <c r="C5" s="7"/>
      <c r="D5" s="7"/>
      <c r="E5" s="7"/>
      <c r="F5" s="7"/>
      <c r="G5" s="7"/>
      <c r="H5" s="67"/>
    </row>
    <row r="6" spans="2:8" x14ac:dyDescent="0.25">
      <c r="B6" s="68" t="s">
        <v>251</v>
      </c>
      <c r="C6" s="10"/>
      <c r="D6" s="10"/>
      <c r="E6" s="10"/>
      <c r="F6" s="10"/>
      <c r="G6" s="10"/>
      <c r="H6" s="69"/>
    </row>
    <row r="7" spans="2:8" x14ac:dyDescent="0.25">
      <c r="B7" s="68" t="s">
        <v>252</v>
      </c>
      <c r="C7" s="10"/>
      <c r="D7" s="10"/>
      <c r="E7" s="10"/>
      <c r="F7" s="10"/>
      <c r="G7" s="10"/>
      <c r="H7" s="69"/>
    </row>
    <row r="8" spans="2:8" x14ac:dyDescent="0.25">
      <c r="B8" s="68" t="s">
        <v>253</v>
      </c>
      <c r="C8" s="10"/>
      <c r="D8" s="10"/>
      <c r="E8" s="10"/>
      <c r="F8" s="10"/>
      <c r="G8" s="10"/>
      <c r="H8" s="69"/>
    </row>
    <row r="9" spans="2:8" ht="13.8" thickBot="1" x14ac:dyDescent="0.3">
      <c r="B9" s="13" t="s">
        <v>427</v>
      </c>
      <c r="C9" s="14"/>
      <c r="D9" s="14"/>
      <c r="E9" s="14"/>
      <c r="F9" s="14"/>
      <c r="G9" s="14"/>
      <c r="H9" s="65"/>
    </row>
    <row r="10" spans="2:8" x14ac:dyDescent="0.25">
      <c r="B10" s="6"/>
      <c r="C10" s="6"/>
      <c r="D10" s="6"/>
      <c r="E10" s="6"/>
      <c r="F10" s="6"/>
      <c r="G10" s="6"/>
      <c r="H10" s="6"/>
    </row>
    <row r="11" spans="2:8" x14ac:dyDescent="0.25">
      <c r="B11" s="15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</row>
    <row r="12" spans="2:8" x14ac:dyDescent="0.25">
      <c r="B12" s="16" t="s">
        <v>20</v>
      </c>
      <c r="C12" s="18"/>
      <c r="D12" s="18">
        <v>1</v>
      </c>
      <c r="E12" s="18">
        <f>D12+0.75</f>
        <v>1.75</v>
      </c>
      <c r="F12" s="18">
        <f>E12+0.75</f>
        <v>2.5</v>
      </c>
      <c r="G12" s="18">
        <f>F12+0.75</f>
        <v>3.25</v>
      </c>
      <c r="H12" s="18">
        <f>G12+0.75</f>
        <v>4</v>
      </c>
    </row>
    <row r="13" spans="2:8" x14ac:dyDescent="0.25">
      <c r="B13" s="17" t="s">
        <v>21</v>
      </c>
      <c r="C13" s="18">
        <v>1</v>
      </c>
      <c r="D13" s="19">
        <f>(D12*C13)</f>
        <v>1</v>
      </c>
      <c r="E13" s="19">
        <f>(E12*C13)</f>
        <v>1.75</v>
      </c>
      <c r="F13" s="19">
        <f>(F12*C13)</f>
        <v>2.5</v>
      </c>
      <c r="G13" s="19">
        <f>(G12*C13)</f>
        <v>3.25</v>
      </c>
      <c r="H13" s="19">
        <f>(H12*C13)</f>
        <v>4</v>
      </c>
    </row>
    <row r="14" spans="2:8" x14ac:dyDescent="0.25">
      <c r="B14" s="17" t="s">
        <v>22</v>
      </c>
      <c r="C14" s="18">
        <v>2</v>
      </c>
      <c r="D14" s="19">
        <f>(D12*C14)</f>
        <v>2</v>
      </c>
      <c r="E14" s="19">
        <v>3</v>
      </c>
      <c r="F14" s="19">
        <f>(F12*C14)</f>
        <v>5</v>
      </c>
      <c r="G14" s="19">
        <f>(G12*C14)</f>
        <v>6.5</v>
      </c>
      <c r="H14" s="19">
        <f>(H12*C14)</f>
        <v>8</v>
      </c>
    </row>
    <row r="15" spans="2:8" x14ac:dyDescent="0.25">
      <c r="B15" s="17" t="s">
        <v>23</v>
      </c>
      <c r="C15" s="18">
        <v>3</v>
      </c>
      <c r="D15" s="19">
        <f>(D12*C15)</f>
        <v>3</v>
      </c>
      <c r="E15" s="19">
        <f>(E12*C15)</f>
        <v>5.25</v>
      </c>
      <c r="F15" s="19">
        <f>(F12*C15)</f>
        <v>7.5</v>
      </c>
      <c r="G15" s="19">
        <f>(G12*C15)</f>
        <v>9.75</v>
      </c>
      <c r="H15" s="19">
        <f>(H12*C15)</f>
        <v>12</v>
      </c>
    </row>
    <row r="17" spans="2:11" x14ac:dyDescent="0.25">
      <c r="B17" s="20" t="s">
        <v>142</v>
      </c>
      <c r="C17" s="21"/>
    </row>
    <row r="19" spans="2:11" ht="13.8" x14ac:dyDescent="0.3">
      <c r="B19" s="22" t="s">
        <v>29</v>
      </c>
      <c r="C19" s="23" t="s">
        <v>14</v>
      </c>
      <c r="D19" s="24" t="s">
        <v>15</v>
      </c>
      <c r="E19" s="24" t="s">
        <v>16</v>
      </c>
      <c r="F19" s="24" t="s">
        <v>17</v>
      </c>
      <c r="G19" s="24" t="s">
        <v>18</v>
      </c>
      <c r="H19" s="24" t="s">
        <v>19</v>
      </c>
      <c r="I19" s="25"/>
      <c r="J19" s="25"/>
      <c r="K19" s="25"/>
    </row>
    <row r="20" spans="2:11" ht="13.8" x14ac:dyDescent="0.3">
      <c r="B20" s="26" t="s">
        <v>20</v>
      </c>
      <c r="C20" s="27"/>
      <c r="D20" s="27"/>
      <c r="E20" s="27"/>
      <c r="F20" s="27"/>
      <c r="G20" s="27"/>
      <c r="H20" s="27"/>
      <c r="I20" s="25"/>
      <c r="J20" s="25"/>
      <c r="K20" s="25"/>
    </row>
    <row r="21" spans="2:11" ht="13.8" x14ac:dyDescent="0.3">
      <c r="B21" s="28" t="s">
        <v>21</v>
      </c>
      <c r="C21" s="27"/>
      <c r="D21" s="132">
        <v>2.1800000000000002</v>
      </c>
      <c r="E21" s="132">
        <f>D21*E13</f>
        <v>3.8150000000000004</v>
      </c>
      <c r="F21" s="132">
        <f>D21*F13</f>
        <v>5.45</v>
      </c>
      <c r="G21" s="132">
        <f>D21*G13</f>
        <v>7.0850000000000009</v>
      </c>
      <c r="H21" s="132">
        <f>D21*H13</f>
        <v>8.7200000000000006</v>
      </c>
      <c r="I21" s="25"/>
      <c r="J21" s="25"/>
      <c r="K21" s="25"/>
    </row>
    <row r="22" spans="2:11" ht="13.8" x14ac:dyDescent="0.3">
      <c r="B22" s="28" t="s">
        <v>22</v>
      </c>
      <c r="C22" s="27"/>
      <c r="D22" s="132">
        <f>D21*D14</f>
        <v>4.3600000000000003</v>
      </c>
      <c r="E22" s="132">
        <f>D21*E14</f>
        <v>6.5400000000000009</v>
      </c>
      <c r="F22" s="132">
        <f>D21*F14</f>
        <v>10.9</v>
      </c>
      <c r="G22" s="132">
        <f>D21*G14</f>
        <v>14.170000000000002</v>
      </c>
      <c r="H22" s="132">
        <f>D21*H14</f>
        <v>17.440000000000001</v>
      </c>
      <c r="I22" s="25"/>
      <c r="J22" s="25"/>
      <c r="K22" s="25"/>
    </row>
    <row r="23" spans="2:11" ht="13.8" x14ac:dyDescent="0.3">
      <c r="B23" s="28" t="s">
        <v>23</v>
      </c>
      <c r="C23" s="27"/>
      <c r="D23" s="132">
        <f>D21*D15</f>
        <v>6.5400000000000009</v>
      </c>
      <c r="E23" s="132">
        <f>D21*E15</f>
        <v>11.445</v>
      </c>
      <c r="F23" s="132">
        <f>D21*F15</f>
        <v>16.350000000000001</v>
      </c>
      <c r="G23" s="132">
        <f>D21*G15</f>
        <v>21.255000000000003</v>
      </c>
      <c r="H23" s="132">
        <f>D21*H15</f>
        <v>26.160000000000004</v>
      </c>
      <c r="I23" s="25"/>
      <c r="J23" s="25"/>
      <c r="K23" s="25"/>
    </row>
    <row r="24" spans="2:11" ht="14.4" thickBot="1" x14ac:dyDescent="0.35"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2:11" ht="14.4" thickBot="1" x14ac:dyDescent="0.3">
      <c r="B25" s="64" t="s">
        <v>30</v>
      </c>
      <c r="C25" s="29"/>
      <c r="D25" s="30"/>
      <c r="E25" s="29"/>
      <c r="F25" s="143">
        <v>11.45</v>
      </c>
      <c r="G25" s="152" t="s">
        <v>334</v>
      </c>
      <c r="H25" s="32"/>
      <c r="I25" s="73" t="s">
        <v>31</v>
      </c>
      <c r="J25" s="32"/>
      <c r="K25" s="32"/>
    </row>
    <row r="26" spans="2:11" ht="15.6" x14ac:dyDescent="0.25">
      <c r="B26" s="34"/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3.8" x14ac:dyDescent="0.25">
      <c r="B27" s="36" t="s">
        <v>34</v>
      </c>
      <c r="C27" s="32"/>
      <c r="D27" s="35"/>
      <c r="E27" s="32"/>
      <c r="F27" s="33"/>
      <c r="G27" s="32"/>
      <c r="H27" s="32"/>
      <c r="I27" s="32"/>
      <c r="J27" s="32"/>
      <c r="K27" s="32"/>
    </row>
    <row r="28" spans="2:11" ht="15.6" x14ac:dyDescent="0.25">
      <c r="B28" s="34"/>
      <c r="C28" s="32"/>
      <c r="D28" s="35"/>
      <c r="E28" s="32"/>
      <c r="F28" s="40" t="s">
        <v>37</v>
      </c>
      <c r="G28" s="32"/>
      <c r="H28" s="32"/>
      <c r="I28" s="37"/>
      <c r="J28" s="32"/>
      <c r="K28" s="32"/>
    </row>
    <row r="29" spans="2:11" x14ac:dyDescent="0.25">
      <c r="B29" s="38" t="s">
        <v>35</v>
      </c>
      <c r="C29" s="38"/>
      <c r="D29" s="38" t="s">
        <v>36</v>
      </c>
      <c r="E29" s="39">
        <v>0</v>
      </c>
      <c r="F29" s="42" t="s">
        <v>21</v>
      </c>
    </row>
    <row r="30" spans="2:11" x14ac:dyDescent="0.25">
      <c r="B30" s="41"/>
      <c r="C30" s="41"/>
      <c r="D30" s="41" t="s">
        <v>36</v>
      </c>
      <c r="E30" s="39">
        <v>0</v>
      </c>
      <c r="F30" s="42" t="s">
        <v>17</v>
      </c>
    </row>
    <row r="31" spans="2:11" x14ac:dyDescent="0.25">
      <c r="B31" s="38" t="s">
        <v>40</v>
      </c>
      <c r="C31" s="38"/>
      <c r="D31" s="38" t="s">
        <v>36</v>
      </c>
      <c r="E31" s="39">
        <v>0</v>
      </c>
      <c r="F31" s="42" t="s">
        <v>23</v>
      </c>
    </row>
    <row r="33" spans="2:11" x14ac:dyDescent="0.25">
      <c r="B33" s="38" t="s">
        <v>77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78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79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80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81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82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50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83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52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84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85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86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87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335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337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88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54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56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3" spans="2:11" ht="14.4" x14ac:dyDescent="0.3">
      <c r="B53" s="43" t="s">
        <v>59</v>
      </c>
    </row>
    <row r="55" spans="2:11" ht="14.4" x14ac:dyDescent="0.35">
      <c r="B55" s="38" t="s">
        <v>89</v>
      </c>
      <c r="C55" s="47"/>
      <c r="D55" s="47"/>
      <c r="E55" s="47"/>
      <c r="F55" s="47"/>
      <c r="G55" s="47"/>
      <c r="H55" s="47"/>
      <c r="I55" s="47"/>
      <c r="J55" s="131">
        <v>0.5</v>
      </c>
      <c r="K55" s="49">
        <v>0</v>
      </c>
    </row>
    <row r="56" spans="2:11" ht="14.4" x14ac:dyDescent="0.35">
      <c r="B56" s="41" t="s">
        <v>61</v>
      </c>
      <c r="J56" s="131">
        <v>0.5</v>
      </c>
      <c r="K56" s="49">
        <v>0</v>
      </c>
    </row>
    <row r="57" spans="2:11" ht="14.4" x14ac:dyDescent="0.35">
      <c r="B57" s="38" t="s">
        <v>90</v>
      </c>
      <c r="C57" s="47"/>
      <c r="D57" s="47"/>
      <c r="E57" s="47"/>
      <c r="F57" s="47"/>
      <c r="G57" s="47"/>
      <c r="H57" s="47"/>
      <c r="I57" s="47"/>
      <c r="J57" s="131">
        <v>0.5</v>
      </c>
      <c r="K57" s="49">
        <v>0</v>
      </c>
    </row>
    <row r="58" spans="2:11" ht="14.4" x14ac:dyDescent="0.35">
      <c r="B58" s="41" t="s">
        <v>63</v>
      </c>
      <c r="J58" s="131">
        <v>0.25</v>
      </c>
      <c r="K58" s="49">
        <v>0</v>
      </c>
    </row>
    <row r="59" spans="2:11" ht="14.4" x14ac:dyDescent="0.35">
      <c r="K59" s="50"/>
    </row>
    <row r="60" spans="2:11" ht="14.4" x14ac:dyDescent="0.35">
      <c r="B60" s="54" t="s">
        <v>91</v>
      </c>
      <c r="C60" s="183">
        <f>(1800+F25)+(F25*(((E29+E30+E31)+(K33+K34+K35+K36+K37+K38+K39+K40+K41+K42+K43+K44+K45+K46+K47+K48+K49+K50+K51))-(K55+K56+K57+K58)))</f>
        <v>1811.45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B61" s="54" t="s">
        <v>92</v>
      </c>
      <c r="C61" s="183">
        <v>500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C62" s="184"/>
      <c r="D62" s="53"/>
      <c r="E62" s="54"/>
      <c r="F62" s="53"/>
      <c r="G62" s="53"/>
      <c r="H62" s="53"/>
      <c r="K62" s="50"/>
    </row>
    <row r="63" spans="2:11" ht="13.8" x14ac:dyDescent="0.3">
      <c r="B63" s="51" t="s">
        <v>69</v>
      </c>
      <c r="C63" s="178">
        <f>IF(C60&lt;C61,C61,C60)</f>
        <v>1811.45</v>
      </c>
      <c r="D63" s="162" t="s">
        <v>334</v>
      </c>
      <c r="E63" s="54"/>
      <c r="F63" s="53"/>
      <c r="G63" s="53"/>
      <c r="H63" s="53"/>
      <c r="I63" s="53"/>
      <c r="J63" s="53"/>
      <c r="K63" s="53"/>
    </row>
    <row r="64" spans="2:11" ht="13.8" x14ac:dyDescent="0.3">
      <c r="B64" s="53"/>
      <c r="C64" s="179"/>
      <c r="D64" s="53"/>
      <c r="E64" s="53"/>
      <c r="F64" s="53"/>
      <c r="G64" s="53"/>
      <c r="H64" s="53"/>
      <c r="I64" s="53"/>
      <c r="J64" s="53"/>
      <c r="K64" s="53"/>
    </row>
    <row r="65" spans="2:11" ht="13.8" x14ac:dyDescent="0.3">
      <c r="B65" s="55" t="s">
        <v>70</v>
      </c>
      <c r="C65" s="180" t="s">
        <v>71</v>
      </c>
      <c r="D65" s="55"/>
      <c r="E65" s="56">
        <v>0</v>
      </c>
      <c r="F65" s="41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/>
      <c r="F66" s="59"/>
      <c r="G66" s="53"/>
      <c r="H66" s="53"/>
      <c r="I66" s="53"/>
      <c r="J66" s="53"/>
      <c r="K66" s="53"/>
    </row>
    <row r="67" spans="2:11" ht="13.8" x14ac:dyDescent="0.3">
      <c r="B67" s="60" t="s">
        <v>72</v>
      </c>
      <c r="C67" s="182">
        <f>C63*E65</f>
        <v>0</v>
      </c>
      <c r="D67" s="162" t="s">
        <v>334</v>
      </c>
      <c r="E67" s="58"/>
      <c r="F67" s="59"/>
      <c r="G67" s="53"/>
      <c r="H67" s="53"/>
      <c r="I67" s="53"/>
      <c r="J67" s="53"/>
      <c r="K67" s="53"/>
    </row>
    <row r="68" spans="2:11" ht="13.8" x14ac:dyDescent="0.3">
      <c r="B68" s="37"/>
      <c r="C68" s="181"/>
      <c r="D68" s="41"/>
      <c r="E68" s="58"/>
      <c r="F68" s="59"/>
      <c r="G68" s="53"/>
      <c r="H68" s="53"/>
      <c r="I68" s="53"/>
      <c r="J68" s="53"/>
      <c r="K68" s="53"/>
    </row>
    <row r="69" spans="2:11" ht="13.8" x14ac:dyDescent="0.3">
      <c r="B69" s="55" t="s">
        <v>97</v>
      </c>
      <c r="C69" s="180" t="s">
        <v>71</v>
      </c>
      <c r="D69" s="55"/>
      <c r="E69" s="56">
        <v>0</v>
      </c>
      <c r="F69" s="41"/>
      <c r="G69" s="53"/>
      <c r="H69" s="53"/>
      <c r="I69" s="53"/>
      <c r="J69" s="53"/>
      <c r="K69" s="53"/>
    </row>
    <row r="70" spans="2:11" ht="13.8" x14ac:dyDescent="0.3">
      <c r="B70" s="37"/>
      <c r="C70" s="181"/>
      <c r="D70" s="41"/>
      <c r="E70" s="58"/>
      <c r="F70" s="59"/>
      <c r="G70" s="53"/>
      <c r="H70" s="53"/>
    </row>
    <row r="71" spans="2:11" ht="13.8" x14ac:dyDescent="0.3">
      <c r="B71" s="60" t="s">
        <v>94</v>
      </c>
      <c r="C71" s="182">
        <f>IF((C63*E65)&gt;0,(C67*E69),IF((C63*E65)=0,(C63*E69)))</f>
        <v>0</v>
      </c>
      <c r="D71" s="162" t="s">
        <v>334</v>
      </c>
      <c r="E71" s="58"/>
      <c r="F71" s="59"/>
      <c r="G71" s="53"/>
      <c r="H71" s="53"/>
    </row>
    <row r="72" spans="2:11" ht="13.8" thickBot="1" x14ac:dyDescent="0.3">
      <c r="B72" s="41"/>
      <c r="C72" s="41"/>
      <c r="D72" s="41"/>
      <c r="E72" s="41"/>
      <c r="F72" s="41"/>
    </row>
    <row r="73" spans="2:11" ht="13.8" thickBot="1" x14ac:dyDescent="0.3">
      <c r="B73" s="71" t="s">
        <v>74</v>
      </c>
      <c r="C73" s="62"/>
      <c r="D73" s="62"/>
      <c r="E73" s="63"/>
      <c r="F73" s="72" t="s">
        <v>75</v>
      </c>
      <c r="G73" s="2"/>
      <c r="H73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K73"/>
  <sheetViews>
    <sheetView topLeftCell="A53" workbookViewId="0">
      <selection activeCell="C60" sqref="C60:C71"/>
    </sheetView>
  </sheetViews>
  <sheetFormatPr defaultRowHeight="13.2" x14ac:dyDescent="0.25"/>
  <cols>
    <col min="2" max="2" width="26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1" spans="2:8" x14ac:dyDescent="0.25">
      <c r="B1" s="105"/>
    </row>
    <row r="2" spans="2:8" ht="13.8" thickBot="1" x14ac:dyDescent="0.3"/>
    <row r="3" spans="2:8" ht="13.8" thickBot="1" x14ac:dyDescent="0.3">
      <c r="B3" s="1" t="s">
        <v>431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429</v>
      </c>
      <c r="C5" s="7"/>
      <c r="D5" s="7"/>
      <c r="E5" s="7"/>
      <c r="F5" s="7"/>
      <c r="G5" s="7"/>
      <c r="H5" s="67"/>
    </row>
    <row r="6" spans="2:8" x14ac:dyDescent="0.25">
      <c r="B6" s="68" t="s">
        <v>251</v>
      </c>
      <c r="C6" s="10"/>
      <c r="D6" s="10"/>
      <c r="E6" s="10"/>
      <c r="F6" s="10"/>
      <c r="G6" s="10"/>
      <c r="H6" s="69"/>
    </row>
    <row r="7" spans="2:8" x14ac:dyDescent="0.25">
      <c r="B7" s="68" t="s">
        <v>252</v>
      </c>
      <c r="C7" s="10"/>
      <c r="D7" s="10"/>
      <c r="E7" s="10"/>
      <c r="F7" s="10"/>
      <c r="G7" s="10"/>
      <c r="H7" s="69"/>
    </row>
    <row r="8" spans="2:8" x14ac:dyDescent="0.25">
      <c r="B8" s="68" t="s">
        <v>253</v>
      </c>
      <c r="C8" s="10"/>
      <c r="D8" s="10"/>
      <c r="E8" s="10"/>
      <c r="F8" s="10"/>
      <c r="G8" s="10"/>
      <c r="H8" s="69"/>
    </row>
    <row r="9" spans="2:8" ht="13.8" thickBot="1" x14ac:dyDescent="0.3">
      <c r="B9" s="13" t="s">
        <v>427</v>
      </c>
      <c r="C9" s="14"/>
      <c r="D9" s="14"/>
      <c r="E9" s="14"/>
      <c r="F9" s="14"/>
      <c r="G9" s="14"/>
      <c r="H9" s="65"/>
    </row>
    <row r="10" spans="2:8" x14ac:dyDescent="0.25">
      <c r="B10" s="6"/>
      <c r="C10" s="6"/>
      <c r="D10" s="6"/>
      <c r="E10" s="6"/>
      <c r="F10" s="6"/>
      <c r="G10" s="6"/>
      <c r="H10" s="6"/>
    </row>
    <row r="11" spans="2:8" x14ac:dyDescent="0.25">
      <c r="B11" s="15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</row>
    <row r="12" spans="2:8" x14ac:dyDescent="0.25">
      <c r="B12" s="16" t="s">
        <v>20</v>
      </c>
      <c r="C12" s="18"/>
      <c r="D12" s="18">
        <v>1</v>
      </c>
      <c r="E12" s="18">
        <f>D12+0.75</f>
        <v>1.75</v>
      </c>
      <c r="F12" s="18">
        <f>E12+0.75</f>
        <v>2.5</v>
      </c>
      <c r="G12" s="18">
        <f>F12+0.75</f>
        <v>3.25</v>
      </c>
      <c r="H12" s="18">
        <f>G12+0.75</f>
        <v>4</v>
      </c>
    </row>
    <row r="13" spans="2:8" x14ac:dyDescent="0.25">
      <c r="B13" s="17" t="s">
        <v>21</v>
      </c>
      <c r="C13" s="18">
        <v>1</v>
      </c>
      <c r="D13" s="19">
        <f>(D12*C13)</f>
        <v>1</v>
      </c>
      <c r="E13" s="19">
        <f>(E12*C13)</f>
        <v>1.75</v>
      </c>
      <c r="F13" s="19">
        <f>(F12*C13)</f>
        <v>2.5</v>
      </c>
      <c r="G13" s="19">
        <f>(G12*C13)</f>
        <v>3.25</v>
      </c>
      <c r="H13" s="19">
        <f>(H12*C13)</f>
        <v>4</v>
      </c>
    </row>
    <row r="14" spans="2:8" x14ac:dyDescent="0.25">
      <c r="B14" s="17" t="s">
        <v>22</v>
      </c>
      <c r="C14" s="18">
        <v>2</v>
      </c>
      <c r="D14" s="19">
        <f>(D12*C14)</f>
        <v>2</v>
      </c>
      <c r="E14" s="19">
        <v>3</v>
      </c>
      <c r="F14" s="19">
        <f>(F12*C14)</f>
        <v>5</v>
      </c>
      <c r="G14" s="19">
        <f>(G12*C14)</f>
        <v>6.5</v>
      </c>
      <c r="H14" s="19">
        <f>(H12*C14)</f>
        <v>8</v>
      </c>
    </row>
    <row r="15" spans="2:8" x14ac:dyDescent="0.25">
      <c r="B15" s="17" t="s">
        <v>23</v>
      </c>
      <c r="C15" s="18">
        <v>3</v>
      </c>
      <c r="D15" s="19">
        <f>(D12*C15)</f>
        <v>3</v>
      </c>
      <c r="E15" s="19">
        <f>(E12*C15)</f>
        <v>5.25</v>
      </c>
      <c r="F15" s="19">
        <f>(F12*C15)</f>
        <v>7.5</v>
      </c>
      <c r="G15" s="19">
        <f>(G12*C15)</f>
        <v>9.75</v>
      </c>
      <c r="H15" s="19">
        <f>(H12*C15)</f>
        <v>12</v>
      </c>
    </row>
    <row r="17" spans="2:11" x14ac:dyDescent="0.25">
      <c r="B17" s="20" t="s">
        <v>142</v>
      </c>
      <c r="C17" s="21"/>
    </row>
    <row r="19" spans="2:11" ht="13.8" x14ac:dyDescent="0.3">
      <c r="B19" s="22" t="s">
        <v>29</v>
      </c>
      <c r="C19" s="23" t="s">
        <v>14</v>
      </c>
      <c r="D19" s="24" t="s">
        <v>15</v>
      </c>
      <c r="E19" s="24" t="s">
        <v>16</v>
      </c>
      <c r="F19" s="24" t="s">
        <v>17</v>
      </c>
      <c r="G19" s="24" t="s">
        <v>18</v>
      </c>
      <c r="H19" s="24" t="s">
        <v>19</v>
      </c>
      <c r="I19" s="25"/>
      <c r="J19" s="25"/>
      <c r="K19" s="25"/>
    </row>
    <row r="20" spans="2:11" ht="13.8" x14ac:dyDescent="0.3">
      <c r="B20" s="26" t="s">
        <v>20</v>
      </c>
      <c r="C20" s="27"/>
      <c r="D20" s="27"/>
      <c r="E20" s="27"/>
      <c r="F20" s="27"/>
      <c r="G20" s="27"/>
      <c r="H20" s="27"/>
      <c r="I20" s="25"/>
      <c r="J20" s="25"/>
      <c r="K20" s="25"/>
    </row>
    <row r="21" spans="2:11" ht="13.8" x14ac:dyDescent="0.3">
      <c r="B21" s="28" t="s">
        <v>21</v>
      </c>
      <c r="C21" s="27"/>
      <c r="D21" s="132">
        <v>1.92</v>
      </c>
      <c r="E21" s="132">
        <f>D21*E13</f>
        <v>3.36</v>
      </c>
      <c r="F21" s="132">
        <f>D21*F13</f>
        <v>4.8</v>
      </c>
      <c r="G21" s="132">
        <f>D21*G13</f>
        <v>6.24</v>
      </c>
      <c r="H21" s="132">
        <f>D21*H13</f>
        <v>7.68</v>
      </c>
      <c r="I21" s="25"/>
      <c r="J21" s="25"/>
      <c r="K21" s="25"/>
    </row>
    <row r="22" spans="2:11" ht="13.8" x14ac:dyDescent="0.3">
      <c r="B22" s="28" t="s">
        <v>22</v>
      </c>
      <c r="C22" s="27"/>
      <c r="D22" s="132">
        <f>D21*D14</f>
        <v>3.84</v>
      </c>
      <c r="E22" s="132">
        <f>D21*E14</f>
        <v>5.76</v>
      </c>
      <c r="F22" s="132">
        <f>D21*F14</f>
        <v>9.6</v>
      </c>
      <c r="G22" s="132">
        <f>D21*G14</f>
        <v>12.48</v>
      </c>
      <c r="H22" s="132">
        <f>D21*H14</f>
        <v>15.36</v>
      </c>
      <c r="I22" s="25"/>
      <c r="J22" s="25"/>
      <c r="K22" s="25"/>
    </row>
    <row r="23" spans="2:11" ht="13.8" x14ac:dyDescent="0.3">
      <c r="B23" s="28" t="s">
        <v>23</v>
      </c>
      <c r="C23" s="27"/>
      <c r="D23" s="132">
        <f>D21*D15</f>
        <v>5.76</v>
      </c>
      <c r="E23" s="132">
        <f>D21*E15</f>
        <v>10.08</v>
      </c>
      <c r="F23" s="132">
        <f>D21*F15</f>
        <v>14.399999999999999</v>
      </c>
      <c r="G23" s="132">
        <f>D21*G15</f>
        <v>18.72</v>
      </c>
      <c r="H23" s="132">
        <f>D21*H15</f>
        <v>23.04</v>
      </c>
      <c r="I23" s="25"/>
      <c r="J23" s="25"/>
      <c r="K23" s="25"/>
    </row>
    <row r="24" spans="2:11" ht="14.4" thickBot="1" x14ac:dyDescent="0.35"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2:11" ht="14.4" thickBot="1" x14ac:dyDescent="0.3">
      <c r="B25" s="64" t="s">
        <v>30</v>
      </c>
      <c r="C25" s="29"/>
      <c r="D25" s="30"/>
      <c r="E25" s="29"/>
      <c r="F25" s="143">
        <v>10.08</v>
      </c>
      <c r="G25" s="152" t="s">
        <v>334</v>
      </c>
      <c r="H25" s="32"/>
      <c r="I25" s="73" t="s">
        <v>31</v>
      </c>
      <c r="J25" s="32"/>
      <c r="K25" s="32"/>
    </row>
    <row r="26" spans="2:11" ht="15.6" x14ac:dyDescent="0.25">
      <c r="B26" s="34"/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3.8" x14ac:dyDescent="0.25">
      <c r="B27" s="36" t="s">
        <v>34</v>
      </c>
      <c r="C27" s="32"/>
      <c r="D27" s="35"/>
      <c r="E27" s="32"/>
      <c r="F27" s="33"/>
      <c r="G27" s="32"/>
      <c r="H27" s="32"/>
      <c r="I27" s="32"/>
      <c r="J27" s="32"/>
      <c r="K27" s="32"/>
    </row>
    <row r="28" spans="2:11" ht="15.6" x14ac:dyDescent="0.25">
      <c r="B28" s="34"/>
      <c r="C28" s="32"/>
      <c r="D28" s="35"/>
      <c r="E28" s="32"/>
      <c r="F28" s="40" t="s">
        <v>37</v>
      </c>
      <c r="G28" s="32"/>
      <c r="H28" s="32"/>
      <c r="I28" s="37"/>
      <c r="J28" s="32"/>
      <c r="K28" s="32"/>
    </row>
    <row r="29" spans="2:11" x14ac:dyDescent="0.25">
      <c r="B29" s="38" t="s">
        <v>35</v>
      </c>
      <c r="C29" s="38"/>
      <c r="D29" s="38" t="s">
        <v>36</v>
      </c>
      <c r="E29" s="39">
        <v>0</v>
      </c>
      <c r="F29" s="42" t="s">
        <v>21</v>
      </c>
    </row>
    <row r="30" spans="2:11" x14ac:dyDescent="0.25">
      <c r="B30" s="41"/>
      <c r="C30" s="41"/>
      <c r="D30" s="41" t="s">
        <v>36</v>
      </c>
      <c r="E30" s="39">
        <v>0</v>
      </c>
      <c r="F30" s="42" t="s">
        <v>17</v>
      </c>
    </row>
    <row r="31" spans="2:11" x14ac:dyDescent="0.25">
      <c r="B31" s="38" t="s">
        <v>40</v>
      </c>
      <c r="C31" s="38"/>
      <c r="D31" s="38" t="s">
        <v>36</v>
      </c>
      <c r="E31" s="39">
        <v>0</v>
      </c>
      <c r="F31" s="42" t="s">
        <v>23</v>
      </c>
    </row>
    <row r="33" spans="2:11" x14ac:dyDescent="0.25">
      <c r="B33" s="38" t="s">
        <v>77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78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79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80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81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82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50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83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52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84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85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86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87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335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337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88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54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56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3" spans="2:11" ht="14.4" x14ac:dyDescent="0.3">
      <c r="B53" s="43" t="s">
        <v>59</v>
      </c>
    </row>
    <row r="55" spans="2:11" ht="14.4" x14ac:dyDescent="0.35">
      <c r="B55" s="38" t="s">
        <v>89</v>
      </c>
      <c r="C55" s="47"/>
      <c r="D55" s="47"/>
      <c r="E55" s="47"/>
      <c r="F55" s="47"/>
      <c r="G55" s="47"/>
      <c r="H55" s="47"/>
      <c r="I55" s="47"/>
      <c r="J55" s="131">
        <v>0.5</v>
      </c>
      <c r="K55" s="49">
        <v>0</v>
      </c>
    </row>
    <row r="56" spans="2:11" ht="14.4" x14ac:dyDescent="0.35">
      <c r="B56" s="41" t="s">
        <v>61</v>
      </c>
      <c r="J56" s="131">
        <v>0.5</v>
      </c>
      <c r="K56" s="49">
        <v>0</v>
      </c>
    </row>
    <row r="57" spans="2:11" ht="14.4" x14ac:dyDescent="0.35">
      <c r="B57" s="38" t="s">
        <v>90</v>
      </c>
      <c r="C57" s="47"/>
      <c r="D57" s="47"/>
      <c r="E57" s="47"/>
      <c r="F57" s="47"/>
      <c r="G57" s="47"/>
      <c r="H57" s="47"/>
      <c r="I57" s="47"/>
      <c r="J57" s="131">
        <v>0.5</v>
      </c>
      <c r="K57" s="49">
        <v>0</v>
      </c>
    </row>
    <row r="58" spans="2:11" ht="14.4" x14ac:dyDescent="0.35">
      <c r="B58" s="41" t="s">
        <v>63</v>
      </c>
      <c r="J58" s="131">
        <v>0.25</v>
      </c>
      <c r="K58" s="49">
        <v>0</v>
      </c>
    </row>
    <row r="59" spans="2:11" ht="14.4" x14ac:dyDescent="0.35">
      <c r="K59" s="50"/>
    </row>
    <row r="60" spans="2:11" ht="14.4" x14ac:dyDescent="0.35">
      <c r="B60" s="54" t="s">
        <v>91</v>
      </c>
      <c r="C60" s="183">
        <f>(3500+F25)+(F25*(((E29+E30+E31)+(K33+K34+K35+K36+K37+K38+K39+K40+K41+K42+K43+K44+K45+K46+K47+K48+K49+K50+K51))-(K55+K56+K57+K58)))</f>
        <v>3510.08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B61" s="54" t="s">
        <v>92</v>
      </c>
      <c r="C61" s="183">
        <v>500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C62" s="184"/>
      <c r="D62" s="53"/>
      <c r="E62" s="54"/>
      <c r="F62" s="53"/>
      <c r="G62" s="53"/>
      <c r="H62" s="53"/>
      <c r="K62" s="50"/>
    </row>
    <row r="63" spans="2:11" ht="13.8" x14ac:dyDescent="0.3">
      <c r="B63" s="51" t="s">
        <v>69</v>
      </c>
      <c r="C63" s="178">
        <f>IF(C60&lt;C61,C61,C60)</f>
        <v>3510.08</v>
      </c>
      <c r="D63" s="162" t="s">
        <v>334</v>
      </c>
      <c r="E63" s="54"/>
      <c r="F63" s="53"/>
      <c r="G63" s="53"/>
      <c r="H63" s="53"/>
      <c r="I63" s="53"/>
      <c r="J63" s="53"/>
      <c r="K63" s="53"/>
    </row>
    <row r="64" spans="2:11" ht="13.8" x14ac:dyDescent="0.3">
      <c r="B64" s="53"/>
      <c r="C64" s="179"/>
      <c r="D64" s="53"/>
      <c r="E64" s="53"/>
      <c r="F64" s="53"/>
      <c r="G64" s="53"/>
      <c r="H64" s="53"/>
      <c r="I64" s="53"/>
      <c r="J64" s="53"/>
      <c r="K64" s="53"/>
    </row>
    <row r="65" spans="2:11" ht="13.8" x14ac:dyDescent="0.3">
      <c r="B65" s="55" t="s">
        <v>70</v>
      </c>
      <c r="C65" s="180" t="s">
        <v>71</v>
      </c>
      <c r="D65" s="55"/>
      <c r="E65" s="56">
        <v>0</v>
      </c>
      <c r="F65" s="41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/>
      <c r="F66" s="59"/>
      <c r="G66" s="53"/>
      <c r="H66" s="53"/>
      <c r="I66" s="53"/>
      <c r="J66" s="53"/>
      <c r="K66" s="53"/>
    </row>
    <row r="67" spans="2:11" ht="13.8" x14ac:dyDescent="0.3">
      <c r="B67" s="60" t="s">
        <v>72</v>
      </c>
      <c r="C67" s="182">
        <f>C63*E65</f>
        <v>0</v>
      </c>
      <c r="D67" s="162" t="s">
        <v>334</v>
      </c>
      <c r="E67" s="58"/>
      <c r="F67" s="59"/>
      <c r="G67" s="53"/>
      <c r="H67" s="53"/>
      <c r="I67" s="53"/>
      <c r="J67" s="53"/>
      <c r="K67" s="53"/>
    </row>
    <row r="68" spans="2:11" ht="13.8" x14ac:dyDescent="0.3">
      <c r="B68" s="37"/>
      <c r="C68" s="181"/>
      <c r="D68" s="41"/>
      <c r="E68" s="58"/>
      <c r="F68" s="59"/>
      <c r="G68" s="53"/>
      <c r="H68" s="53"/>
      <c r="I68" s="53"/>
      <c r="J68" s="53"/>
      <c r="K68" s="53"/>
    </row>
    <row r="69" spans="2:11" ht="13.8" x14ac:dyDescent="0.3">
      <c r="B69" s="55" t="s">
        <v>97</v>
      </c>
      <c r="C69" s="180" t="s">
        <v>71</v>
      </c>
      <c r="D69" s="55"/>
      <c r="E69" s="56">
        <v>0</v>
      </c>
      <c r="F69" s="41"/>
      <c r="G69" s="53"/>
      <c r="H69" s="53"/>
      <c r="I69" s="53"/>
      <c r="J69" s="53"/>
      <c r="K69" s="53"/>
    </row>
    <row r="70" spans="2:11" ht="13.8" x14ac:dyDescent="0.3">
      <c r="B70" s="37"/>
      <c r="C70" s="181"/>
      <c r="D70" s="41"/>
      <c r="E70" s="58"/>
      <c r="F70" s="59"/>
      <c r="G70" s="53"/>
      <c r="H70" s="53"/>
    </row>
    <row r="71" spans="2:11" ht="13.8" x14ac:dyDescent="0.3">
      <c r="B71" s="60" t="s">
        <v>94</v>
      </c>
      <c r="C71" s="182">
        <f>IF((C63*E65)&gt;0,(C67*E69),IF((C63*E65)=0,(C63*E69)))</f>
        <v>0</v>
      </c>
      <c r="D71" s="162" t="s">
        <v>334</v>
      </c>
      <c r="E71" s="58"/>
      <c r="F71" s="59"/>
      <c r="G71" s="53"/>
      <c r="H71" s="53"/>
    </row>
    <row r="72" spans="2:11" ht="13.8" thickBot="1" x14ac:dyDescent="0.3">
      <c r="B72" s="41"/>
      <c r="C72" s="41"/>
      <c r="D72" s="41"/>
      <c r="E72" s="41"/>
      <c r="F72" s="41"/>
    </row>
    <row r="73" spans="2:11" ht="13.8" thickBot="1" x14ac:dyDescent="0.3">
      <c r="B73" s="71" t="s">
        <v>74</v>
      </c>
      <c r="C73" s="62"/>
      <c r="D73" s="62"/>
      <c r="E73" s="63"/>
      <c r="F73" s="72" t="s">
        <v>75</v>
      </c>
      <c r="G73" s="2"/>
      <c r="H73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Planilha32"/>
  <dimension ref="B2:K71"/>
  <sheetViews>
    <sheetView topLeftCell="A42" workbookViewId="0">
      <selection activeCell="C53" sqref="C53:C69"/>
    </sheetView>
  </sheetViews>
  <sheetFormatPr defaultRowHeight="13.2" x14ac:dyDescent="0.25"/>
  <cols>
    <col min="2" max="2" width="32.33203125" customWidth="1"/>
    <col min="3" max="3" width="16" customWidth="1"/>
    <col min="6" max="6" width="14" customWidth="1"/>
  </cols>
  <sheetData>
    <row r="2" spans="2:11" ht="13.8" thickBot="1" x14ac:dyDescent="0.3"/>
    <row r="3" spans="2:11" ht="13.8" thickBot="1" x14ac:dyDescent="0.3">
      <c r="B3" s="1" t="s">
        <v>0</v>
      </c>
      <c r="C3" s="2"/>
      <c r="D3" s="3"/>
      <c r="E3" s="64" t="s">
        <v>433</v>
      </c>
    </row>
    <row r="4" spans="2:11" ht="13.8" thickBot="1" x14ac:dyDescent="0.3">
      <c r="B4" s="5"/>
      <c r="C4" s="6"/>
      <c r="D4" s="6"/>
    </row>
    <row r="5" spans="2:11" x14ac:dyDescent="0.25">
      <c r="B5" s="66" t="s">
        <v>436</v>
      </c>
      <c r="C5" s="7"/>
      <c r="D5" s="7"/>
      <c r="E5" s="7"/>
      <c r="F5" s="7"/>
      <c r="G5" s="7"/>
      <c r="H5" s="67"/>
    </row>
    <row r="6" spans="2:11" x14ac:dyDescent="0.25">
      <c r="B6" s="68" t="s">
        <v>432</v>
      </c>
      <c r="C6" s="10"/>
      <c r="D6" s="10"/>
      <c r="E6" s="10"/>
      <c r="F6" s="10"/>
      <c r="G6" s="10"/>
      <c r="H6" s="69"/>
    </row>
    <row r="7" spans="2:11" ht="13.8" thickBot="1" x14ac:dyDescent="0.3">
      <c r="B7" s="13"/>
      <c r="C7" s="14"/>
      <c r="D7" s="14"/>
      <c r="E7" s="14"/>
      <c r="F7" s="14"/>
      <c r="G7" s="14"/>
      <c r="H7" s="65"/>
    </row>
    <row r="8" spans="2:11" x14ac:dyDescent="0.25">
      <c r="B8" s="5"/>
      <c r="C8" s="6"/>
      <c r="D8" s="6"/>
    </row>
    <row r="9" spans="2:11" x14ac:dyDescent="0.25">
      <c r="B9" s="114"/>
      <c r="C9" s="115"/>
      <c r="D9" s="109"/>
      <c r="E9" s="109"/>
      <c r="F9" s="109"/>
      <c r="G9" s="109"/>
      <c r="H9" s="109"/>
    </row>
    <row r="10" spans="2:11" x14ac:dyDescent="0.25">
      <c r="B10" s="115"/>
      <c r="C10" s="109"/>
      <c r="D10" s="109"/>
      <c r="E10" s="109"/>
      <c r="F10" s="109"/>
      <c r="G10" s="109"/>
      <c r="H10" s="109"/>
    </row>
    <row r="11" spans="2:11" ht="13.8" thickBot="1" x14ac:dyDescent="0.3">
      <c r="B11" s="109"/>
      <c r="C11" s="109"/>
      <c r="D11" s="116"/>
      <c r="E11" s="116"/>
      <c r="F11" s="116"/>
      <c r="G11" s="116"/>
      <c r="H11" s="116"/>
    </row>
    <row r="12" spans="2:11" ht="13.8" thickBot="1" x14ac:dyDescent="0.3">
      <c r="B12" s="64" t="s">
        <v>434</v>
      </c>
      <c r="C12" s="153">
        <v>2500</v>
      </c>
      <c r="D12" s="154"/>
      <c r="E12" s="154"/>
      <c r="F12" s="154"/>
      <c r="G12" s="116"/>
      <c r="H12" s="116"/>
    </row>
    <row r="13" spans="2:11" ht="13.8" thickBot="1" x14ac:dyDescent="0.3">
      <c r="B13" s="64" t="s">
        <v>435</v>
      </c>
      <c r="C13" s="153">
        <v>50</v>
      </c>
      <c r="D13" s="154"/>
      <c r="E13" s="154"/>
      <c r="F13" s="154"/>
      <c r="G13" s="116"/>
      <c r="H13" s="116"/>
    </row>
    <row r="14" spans="2:11" x14ac:dyDescent="0.25">
      <c r="C14" s="145"/>
      <c r="D14" s="145"/>
      <c r="E14" s="145"/>
      <c r="F14" s="145"/>
    </row>
    <row r="15" spans="2:11" ht="13.8" x14ac:dyDescent="0.3">
      <c r="B15" s="117"/>
      <c r="C15" s="160"/>
      <c r="D15" s="161"/>
      <c r="E15" s="161"/>
      <c r="F15" s="161"/>
      <c r="G15" s="118"/>
      <c r="H15" s="118"/>
      <c r="I15" s="25"/>
      <c r="J15" s="25"/>
      <c r="K15" s="25"/>
    </row>
    <row r="16" spans="2:11" ht="14.4" thickBot="1" x14ac:dyDescent="0.35">
      <c r="B16" s="25"/>
      <c r="C16" s="155"/>
      <c r="D16" s="155"/>
      <c r="E16" s="155"/>
      <c r="F16" s="155"/>
      <c r="G16" s="25"/>
      <c r="H16" s="25"/>
      <c r="I16" s="25"/>
      <c r="J16" s="25"/>
      <c r="K16" s="25"/>
    </row>
    <row r="17" spans="2:11" ht="14.4" thickBot="1" x14ac:dyDescent="0.3">
      <c r="B17" s="64" t="s">
        <v>30</v>
      </c>
      <c r="C17" s="156"/>
      <c r="D17" s="157"/>
      <c r="E17" s="156"/>
      <c r="F17" s="158">
        <f>(C12-C13)/65</f>
        <v>37.692307692307693</v>
      </c>
      <c r="G17" s="152" t="s">
        <v>334</v>
      </c>
      <c r="H17" s="32"/>
      <c r="I17" s="73" t="s">
        <v>31</v>
      </c>
      <c r="J17" s="32"/>
      <c r="K17" s="32"/>
    </row>
    <row r="18" spans="2:11" ht="15.6" x14ac:dyDescent="0.25">
      <c r="B18" s="34"/>
      <c r="C18" s="32"/>
      <c r="D18" s="35"/>
      <c r="E18" s="32"/>
      <c r="F18" s="33"/>
      <c r="G18" s="32"/>
      <c r="H18" s="32"/>
      <c r="I18" s="32"/>
      <c r="J18" s="32"/>
      <c r="K18" s="32"/>
    </row>
    <row r="19" spans="2:11" ht="13.8" x14ac:dyDescent="0.25">
      <c r="B19" s="36" t="s">
        <v>34</v>
      </c>
      <c r="C19" s="32"/>
      <c r="D19" s="35"/>
      <c r="E19" s="32"/>
      <c r="F19" s="33"/>
      <c r="G19" s="32"/>
      <c r="H19" s="32"/>
      <c r="I19" s="32"/>
      <c r="J19" s="32"/>
      <c r="K19" s="32"/>
    </row>
    <row r="20" spans="2:11" ht="15.6" x14ac:dyDescent="0.25">
      <c r="B20" s="34"/>
      <c r="C20" s="32"/>
      <c r="D20" s="35"/>
      <c r="E20" s="32"/>
      <c r="F20" s="40" t="s">
        <v>37</v>
      </c>
      <c r="G20" s="32"/>
      <c r="H20" s="32"/>
      <c r="I20" s="37"/>
      <c r="J20" s="32"/>
      <c r="K20" s="32"/>
    </row>
    <row r="21" spans="2:11" x14ac:dyDescent="0.25">
      <c r="B21" s="38" t="s">
        <v>35</v>
      </c>
      <c r="C21" s="38"/>
      <c r="D21" s="38" t="s">
        <v>36</v>
      </c>
      <c r="E21" s="39">
        <v>0</v>
      </c>
      <c r="F21" s="42" t="s">
        <v>21</v>
      </c>
    </row>
    <row r="22" spans="2:11" x14ac:dyDescent="0.25">
      <c r="B22" s="41" t="s">
        <v>76</v>
      </c>
      <c r="C22" s="41"/>
      <c r="D22" s="41" t="s">
        <v>36</v>
      </c>
      <c r="E22" s="39">
        <v>0</v>
      </c>
      <c r="F22" s="42" t="s">
        <v>17</v>
      </c>
    </row>
    <row r="23" spans="2:11" x14ac:dyDescent="0.25">
      <c r="B23" s="38" t="s">
        <v>40</v>
      </c>
      <c r="C23" s="38"/>
      <c r="D23" s="38" t="s">
        <v>36</v>
      </c>
      <c r="E23" s="39">
        <v>0</v>
      </c>
      <c r="F23" s="42" t="s">
        <v>23</v>
      </c>
    </row>
    <row r="25" spans="2:11" x14ac:dyDescent="0.25">
      <c r="B25" s="38" t="s">
        <v>77</v>
      </c>
      <c r="C25" s="44"/>
      <c r="D25" s="38"/>
      <c r="E25" s="38"/>
      <c r="F25" s="38"/>
      <c r="G25" s="38"/>
      <c r="H25" s="38"/>
      <c r="I25" s="38"/>
      <c r="J25" s="45">
        <v>3</v>
      </c>
      <c r="K25" s="39">
        <v>0</v>
      </c>
    </row>
    <row r="26" spans="2:11" x14ac:dyDescent="0.25">
      <c r="B26" s="41" t="s">
        <v>78</v>
      </c>
      <c r="C26" s="46"/>
      <c r="D26" s="41"/>
      <c r="E26" s="41"/>
      <c r="F26" s="41"/>
      <c r="G26" s="41"/>
      <c r="H26" s="41"/>
      <c r="I26" s="41"/>
      <c r="J26" s="45">
        <v>2</v>
      </c>
      <c r="K26" s="39">
        <v>0</v>
      </c>
    </row>
    <row r="27" spans="2:11" x14ac:dyDescent="0.25">
      <c r="B27" s="38" t="s">
        <v>79</v>
      </c>
      <c r="C27" s="44"/>
      <c r="D27" s="38"/>
      <c r="E27" s="38"/>
      <c r="F27" s="38"/>
      <c r="G27" s="38"/>
      <c r="H27" s="38"/>
      <c r="I27" s="38"/>
      <c r="J27" s="45">
        <v>2</v>
      </c>
      <c r="K27" s="39">
        <v>0</v>
      </c>
    </row>
    <row r="28" spans="2:11" x14ac:dyDescent="0.25">
      <c r="B28" s="41" t="s">
        <v>80</v>
      </c>
      <c r="C28" s="46"/>
      <c r="D28" s="41"/>
      <c r="E28" s="41"/>
      <c r="F28" s="41"/>
      <c r="G28" s="41"/>
      <c r="H28" s="41"/>
      <c r="I28" s="41"/>
      <c r="J28" s="45">
        <v>3</v>
      </c>
      <c r="K28" s="39">
        <v>0</v>
      </c>
    </row>
    <row r="29" spans="2:11" x14ac:dyDescent="0.25">
      <c r="B29" s="38" t="s">
        <v>81</v>
      </c>
      <c r="C29" s="44"/>
      <c r="D29" s="38"/>
      <c r="E29" s="38"/>
      <c r="F29" s="38"/>
      <c r="G29" s="38"/>
      <c r="H29" s="38"/>
      <c r="I29" s="38"/>
      <c r="J29" s="45">
        <v>3</v>
      </c>
      <c r="K29" s="39">
        <v>0</v>
      </c>
    </row>
    <row r="30" spans="2:11" x14ac:dyDescent="0.25">
      <c r="B30" s="41" t="s">
        <v>82</v>
      </c>
      <c r="C30" s="46"/>
      <c r="D30" s="41"/>
      <c r="E30" s="41"/>
      <c r="F30" s="41"/>
      <c r="G30" s="41"/>
      <c r="H30" s="41"/>
      <c r="I30" s="41"/>
      <c r="J30" s="45">
        <v>2</v>
      </c>
      <c r="K30" s="39">
        <v>0</v>
      </c>
    </row>
    <row r="31" spans="2:11" x14ac:dyDescent="0.25">
      <c r="B31" s="38" t="s">
        <v>50</v>
      </c>
      <c r="C31" s="44"/>
      <c r="D31" s="38"/>
      <c r="E31" s="38"/>
      <c r="F31" s="38"/>
      <c r="G31" s="38"/>
      <c r="H31" s="38"/>
      <c r="I31" s="38"/>
      <c r="J31" s="45">
        <v>3</v>
      </c>
      <c r="K31" s="39">
        <v>0</v>
      </c>
    </row>
    <row r="32" spans="2:11" x14ac:dyDescent="0.25">
      <c r="B32" s="41" t="s">
        <v>83</v>
      </c>
      <c r="C32" s="46"/>
      <c r="D32" s="41"/>
      <c r="E32" s="41"/>
      <c r="F32" s="41"/>
      <c r="G32" s="41"/>
      <c r="H32" s="41"/>
      <c r="I32" s="41"/>
      <c r="J32" s="45">
        <v>3</v>
      </c>
      <c r="K32" s="39">
        <v>0</v>
      </c>
    </row>
    <row r="33" spans="2:11" x14ac:dyDescent="0.25">
      <c r="B33" s="38" t="s">
        <v>52</v>
      </c>
      <c r="C33" s="44"/>
      <c r="D33" s="38"/>
      <c r="E33" s="38"/>
      <c r="F33" s="38"/>
      <c r="G33" s="38"/>
      <c r="H33" s="38"/>
      <c r="I33" s="38"/>
      <c r="J33" s="45">
        <v>2</v>
      </c>
      <c r="K33" s="39">
        <v>0</v>
      </c>
    </row>
    <row r="34" spans="2:11" x14ac:dyDescent="0.25">
      <c r="B34" s="41" t="s">
        <v>84</v>
      </c>
      <c r="C34" s="46"/>
      <c r="D34" s="41"/>
      <c r="E34" s="41"/>
      <c r="F34" s="41"/>
      <c r="G34" s="41"/>
      <c r="H34" s="41"/>
      <c r="I34" s="41"/>
      <c r="J34" s="45">
        <v>3</v>
      </c>
      <c r="K34" s="39">
        <v>0</v>
      </c>
    </row>
    <row r="35" spans="2:11" x14ac:dyDescent="0.25">
      <c r="B35" s="38" t="s">
        <v>85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86</v>
      </c>
      <c r="C36" s="46"/>
      <c r="D36" s="41"/>
      <c r="E36" s="41"/>
      <c r="F36" s="41"/>
      <c r="G36" s="41"/>
      <c r="H36" s="41"/>
      <c r="I36" s="41"/>
      <c r="J36" s="45">
        <v>2</v>
      </c>
      <c r="K36" s="39">
        <v>0</v>
      </c>
    </row>
    <row r="37" spans="2:11" x14ac:dyDescent="0.25">
      <c r="B37" s="38" t="s">
        <v>87</v>
      </c>
      <c r="C37" s="44"/>
      <c r="D37" s="38"/>
      <c r="E37" s="38"/>
      <c r="F37" s="38"/>
      <c r="G37" s="38"/>
      <c r="H37" s="38"/>
      <c r="I37" s="38"/>
      <c r="J37" s="45">
        <v>2</v>
      </c>
      <c r="K37" s="39">
        <v>0</v>
      </c>
    </row>
    <row r="38" spans="2:11" x14ac:dyDescent="0.25">
      <c r="B38" s="41" t="s">
        <v>335</v>
      </c>
      <c r="C38" s="46"/>
      <c r="D38" s="41"/>
      <c r="E38" s="41"/>
      <c r="F38" s="41"/>
      <c r="G38" s="41"/>
      <c r="H38" s="41"/>
      <c r="I38" s="41"/>
      <c r="J38" s="45">
        <v>3</v>
      </c>
      <c r="K38" s="39">
        <v>0</v>
      </c>
    </row>
    <row r="39" spans="2:11" x14ac:dyDescent="0.25">
      <c r="B39" s="38" t="s">
        <v>337</v>
      </c>
      <c r="C39" s="38"/>
      <c r="D39" s="38"/>
      <c r="E39" s="38"/>
      <c r="F39" s="38"/>
      <c r="G39" s="38"/>
      <c r="H39" s="38"/>
      <c r="I39" s="38"/>
      <c r="J39" s="45">
        <v>2</v>
      </c>
      <c r="K39" s="39">
        <v>0</v>
      </c>
    </row>
    <row r="40" spans="2:11" x14ac:dyDescent="0.25">
      <c r="B40" s="41" t="s">
        <v>88</v>
      </c>
      <c r="C40" s="41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336</v>
      </c>
      <c r="C41" s="38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54</v>
      </c>
      <c r="C42" s="41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56</v>
      </c>
      <c r="C43" s="38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38" t="s">
        <v>88</v>
      </c>
      <c r="C44" s="44"/>
      <c r="D44" s="38"/>
      <c r="E44" s="38"/>
      <c r="F44" s="38"/>
      <c r="G44" s="38"/>
      <c r="H44" s="38"/>
      <c r="I44" s="38"/>
      <c r="J44" s="45">
        <v>3</v>
      </c>
      <c r="K44" s="39">
        <v>0</v>
      </c>
    </row>
    <row r="46" spans="2:11" ht="14.4" x14ac:dyDescent="0.3">
      <c r="B46" s="43" t="s">
        <v>59</v>
      </c>
    </row>
    <row r="48" spans="2:11" ht="14.4" x14ac:dyDescent="0.35">
      <c r="B48" s="38" t="s">
        <v>89</v>
      </c>
      <c r="C48" s="47"/>
      <c r="D48" s="47"/>
      <c r="E48" s="47"/>
      <c r="F48" s="47"/>
      <c r="G48" s="47"/>
      <c r="H48" s="47"/>
      <c r="I48" s="47"/>
      <c r="J48" s="131">
        <v>0.5</v>
      </c>
      <c r="K48" s="49">
        <v>0</v>
      </c>
    </row>
    <row r="49" spans="2:11" ht="14.4" x14ac:dyDescent="0.35">
      <c r="B49" s="41" t="s">
        <v>61</v>
      </c>
      <c r="J49" s="131">
        <v>0.5</v>
      </c>
      <c r="K49" s="49">
        <v>0</v>
      </c>
    </row>
    <row r="50" spans="2:11" ht="14.4" x14ac:dyDescent="0.35">
      <c r="B50" s="38" t="s">
        <v>90</v>
      </c>
      <c r="C50" s="47"/>
      <c r="D50" s="47"/>
      <c r="E50" s="47"/>
      <c r="F50" s="47"/>
      <c r="G50" s="47"/>
      <c r="H50" s="47"/>
      <c r="I50" s="47"/>
      <c r="J50" s="131">
        <v>0.5</v>
      </c>
      <c r="K50" s="49">
        <v>0</v>
      </c>
    </row>
    <row r="51" spans="2:11" ht="14.4" x14ac:dyDescent="0.35">
      <c r="B51" s="41" t="s">
        <v>63</v>
      </c>
      <c r="J51" s="131">
        <v>0.25</v>
      </c>
      <c r="K51" s="49">
        <v>0</v>
      </c>
    </row>
    <row r="52" spans="2:11" ht="14.4" x14ac:dyDescent="0.35">
      <c r="C52" s="145"/>
      <c r="K52" s="50"/>
    </row>
    <row r="53" spans="2:11" ht="14.4" x14ac:dyDescent="0.35">
      <c r="B53" s="54" t="s">
        <v>91</v>
      </c>
      <c r="C53" s="183">
        <f>50+(F17*(((E21+E22+E23)+(K25+K26+K27+K28+K29+K30+K31+K32+K33+K34+K35+K36+K37+K38+K39+K40+K41+K42+K43+K44))-(K48+K49+K50+K51)))</f>
        <v>50</v>
      </c>
      <c r="D53" s="149" t="s">
        <v>334</v>
      </c>
      <c r="E53" s="54"/>
      <c r="F53" s="53"/>
      <c r="G53" s="53"/>
      <c r="H53" s="53"/>
      <c r="K53" s="50"/>
    </row>
    <row r="54" spans="2:11" ht="14.4" x14ac:dyDescent="0.35">
      <c r="B54" s="54" t="s">
        <v>92</v>
      </c>
      <c r="C54" s="183">
        <v>50</v>
      </c>
      <c r="D54" s="149" t="s">
        <v>334</v>
      </c>
      <c r="E54" s="54"/>
      <c r="F54" s="53"/>
      <c r="G54" s="53"/>
      <c r="H54" s="53"/>
      <c r="K54" s="50"/>
    </row>
    <row r="55" spans="2:11" ht="14.4" x14ac:dyDescent="0.35">
      <c r="C55" s="184"/>
      <c r="D55" s="53"/>
      <c r="E55" s="54"/>
      <c r="F55" s="53"/>
      <c r="G55" s="53"/>
      <c r="H55" s="53"/>
      <c r="K55" s="50"/>
    </row>
    <row r="56" spans="2:11" ht="13.8" x14ac:dyDescent="0.3">
      <c r="B56" s="51" t="s">
        <v>69</v>
      </c>
      <c r="C56" s="178">
        <f>IF(C53&lt;C54,C54,C53)</f>
        <v>50</v>
      </c>
      <c r="D56" s="162" t="s">
        <v>334</v>
      </c>
      <c r="E56" s="54"/>
      <c r="F56" s="53"/>
      <c r="G56" s="53"/>
      <c r="H56" s="53"/>
      <c r="I56" s="53"/>
      <c r="J56" s="53"/>
      <c r="K56" s="53"/>
    </row>
    <row r="57" spans="2:11" ht="13.8" x14ac:dyDescent="0.3">
      <c r="B57" s="54"/>
      <c r="C57" s="183"/>
      <c r="D57" s="53"/>
      <c r="E57" s="54"/>
      <c r="F57" s="53"/>
      <c r="G57" s="53"/>
      <c r="H57" s="53"/>
      <c r="I57" s="53"/>
      <c r="J57" s="53"/>
      <c r="K57" s="53"/>
    </row>
    <row r="58" spans="2:11" ht="13.8" x14ac:dyDescent="0.3">
      <c r="B58" s="221" t="s">
        <v>256</v>
      </c>
      <c r="C58" s="223">
        <v>0</v>
      </c>
      <c r="D58" s="53"/>
      <c r="E58" s="54"/>
      <c r="F58" s="53"/>
      <c r="G58" s="53"/>
      <c r="H58" s="53"/>
      <c r="I58" s="53"/>
      <c r="J58" s="53"/>
      <c r="K58" s="53"/>
    </row>
    <row r="59" spans="2:11" ht="13.8" x14ac:dyDescent="0.3">
      <c r="B59" s="222"/>
      <c r="C59" s="224"/>
      <c r="D59" s="53"/>
      <c r="E59" s="54"/>
      <c r="F59" s="53"/>
      <c r="G59" s="53"/>
      <c r="H59" s="53"/>
      <c r="I59" s="53"/>
      <c r="J59" s="53"/>
      <c r="K59" s="53"/>
    </row>
    <row r="60" spans="2:11" ht="13.8" x14ac:dyDescent="0.3">
      <c r="B60" s="54"/>
      <c r="C60" s="183"/>
      <c r="D60" s="53"/>
      <c r="E60" s="54"/>
      <c r="F60" s="53"/>
      <c r="G60" s="53"/>
      <c r="H60" s="53"/>
      <c r="I60" s="53"/>
      <c r="J60" s="53"/>
      <c r="K60" s="53"/>
    </row>
    <row r="61" spans="2:11" ht="13.8" x14ac:dyDescent="0.3">
      <c r="B61" s="60" t="s">
        <v>72</v>
      </c>
      <c r="C61" s="182">
        <f>C56*C58</f>
        <v>0</v>
      </c>
      <c r="D61" s="162" t="s">
        <v>334</v>
      </c>
      <c r="E61" s="54"/>
      <c r="F61" s="53"/>
      <c r="G61" s="53"/>
      <c r="H61" s="53"/>
      <c r="I61" s="53"/>
      <c r="J61" s="53"/>
      <c r="K61" s="53"/>
    </row>
    <row r="62" spans="2:11" ht="13.8" x14ac:dyDescent="0.3">
      <c r="B62" s="53"/>
      <c r="C62" s="179"/>
      <c r="D62" s="53"/>
      <c r="E62" s="53"/>
      <c r="F62" s="53"/>
      <c r="G62" s="53"/>
      <c r="H62" s="53"/>
      <c r="I62" s="53"/>
      <c r="J62" s="53"/>
      <c r="K62" s="53"/>
    </row>
    <row r="63" spans="2:11" ht="13.8" x14ac:dyDescent="0.3">
      <c r="B63" s="55" t="s">
        <v>70</v>
      </c>
      <c r="C63" s="180" t="s">
        <v>71</v>
      </c>
      <c r="D63" s="55"/>
      <c r="E63" s="56">
        <v>0</v>
      </c>
      <c r="F63" s="41"/>
      <c r="G63" s="53"/>
      <c r="H63" s="53"/>
      <c r="I63" s="53"/>
      <c r="J63" s="53"/>
      <c r="K63" s="53"/>
    </row>
    <row r="64" spans="2:11" ht="13.8" x14ac:dyDescent="0.3">
      <c r="B64" s="37"/>
      <c r="C64" s="181"/>
      <c r="D64" s="41"/>
      <c r="E64" s="58"/>
      <c r="F64" s="59"/>
      <c r="G64" s="53"/>
      <c r="H64" s="53"/>
      <c r="I64" s="53"/>
      <c r="J64" s="53"/>
      <c r="K64" s="53"/>
    </row>
    <row r="65" spans="2:11" ht="13.8" x14ac:dyDescent="0.3">
      <c r="B65" s="60" t="s">
        <v>94</v>
      </c>
      <c r="C65" s="182">
        <f>C61*E63</f>
        <v>0</v>
      </c>
      <c r="D65" s="162" t="s">
        <v>334</v>
      </c>
      <c r="E65" s="58"/>
      <c r="F65" s="59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/>
      <c r="F66" s="59"/>
      <c r="G66" s="53"/>
      <c r="H66" s="53"/>
      <c r="I66" s="53"/>
      <c r="J66" s="53"/>
      <c r="K66" s="53"/>
    </row>
    <row r="67" spans="2:11" ht="13.8" x14ac:dyDescent="0.3">
      <c r="B67" s="55" t="s">
        <v>97</v>
      </c>
      <c r="C67" s="180" t="s">
        <v>71</v>
      </c>
      <c r="D67" s="55"/>
      <c r="E67" s="56">
        <v>0</v>
      </c>
      <c r="F67" s="41"/>
      <c r="G67" s="53"/>
      <c r="H67" s="53"/>
      <c r="I67" s="53"/>
      <c r="J67" s="53"/>
      <c r="K67" s="53"/>
    </row>
    <row r="68" spans="2:11" ht="13.8" x14ac:dyDescent="0.3">
      <c r="B68" s="37"/>
      <c r="C68" s="181"/>
      <c r="D68" s="41"/>
      <c r="E68" s="58"/>
      <c r="F68" s="59"/>
      <c r="G68" s="53"/>
      <c r="H68" s="53"/>
    </row>
    <row r="69" spans="2:11" ht="13.8" x14ac:dyDescent="0.3">
      <c r="B69" s="60" t="s">
        <v>106</v>
      </c>
      <c r="C69" s="182">
        <f>IF((C61*E63)&gt;0,(C65*E67),IF((C61*E63)=0,(C61*E67)))</f>
        <v>0</v>
      </c>
      <c r="D69" s="162" t="s">
        <v>334</v>
      </c>
      <c r="E69" s="58"/>
      <c r="F69" s="59"/>
      <c r="G69" s="53"/>
      <c r="H69" s="53"/>
    </row>
    <row r="70" spans="2:11" ht="13.8" thickBot="1" x14ac:dyDescent="0.3">
      <c r="B70" s="41"/>
      <c r="C70" s="41"/>
      <c r="D70" s="41"/>
      <c r="E70" s="41"/>
      <c r="F70" s="41"/>
    </row>
    <row r="71" spans="2:11" ht="13.8" thickBot="1" x14ac:dyDescent="0.3">
      <c r="B71" s="71" t="s">
        <v>74</v>
      </c>
      <c r="C71" s="62"/>
      <c r="D71" s="62"/>
      <c r="E71" s="63"/>
      <c r="F71" s="72" t="s">
        <v>75</v>
      </c>
      <c r="G71" s="2"/>
      <c r="H71" s="3"/>
    </row>
  </sheetData>
  <mergeCells count="2">
    <mergeCell ref="B58:B59"/>
    <mergeCell ref="C58:C59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/>
  <dimension ref="B2:K66"/>
  <sheetViews>
    <sheetView topLeftCell="A46" workbookViewId="0">
      <selection activeCell="C53" sqref="C53:C64"/>
    </sheetView>
  </sheetViews>
  <sheetFormatPr defaultRowHeight="13.2" x14ac:dyDescent="0.25"/>
  <cols>
    <col min="2" max="2" width="27.88671875" customWidth="1"/>
    <col min="3" max="3" width="16" customWidth="1"/>
    <col min="6" max="6" width="14" customWidth="1"/>
  </cols>
  <sheetData>
    <row r="2" spans="2:11" ht="13.8" thickBot="1" x14ac:dyDescent="0.3"/>
    <row r="3" spans="2:11" ht="13.8" thickBot="1" x14ac:dyDescent="0.3">
      <c r="B3" s="1" t="s">
        <v>0</v>
      </c>
      <c r="C3" s="2"/>
      <c r="D3" s="3"/>
      <c r="E3" s="64" t="s">
        <v>112</v>
      </c>
    </row>
    <row r="4" spans="2:11" ht="13.8" thickBot="1" x14ac:dyDescent="0.3">
      <c r="B4" s="5"/>
      <c r="C4" s="6"/>
      <c r="D4" s="6"/>
    </row>
    <row r="5" spans="2:11" x14ac:dyDescent="0.25">
      <c r="B5" s="66" t="s">
        <v>348</v>
      </c>
      <c r="C5" s="7"/>
      <c r="D5" s="7"/>
      <c r="E5" s="7"/>
      <c r="F5" s="7"/>
      <c r="G5" s="7"/>
      <c r="H5" s="67"/>
    </row>
    <row r="6" spans="2:11" x14ac:dyDescent="0.25">
      <c r="B6" s="68" t="s">
        <v>99</v>
      </c>
      <c r="C6" s="10"/>
      <c r="D6" s="10"/>
      <c r="E6" s="10"/>
      <c r="F6" s="10"/>
      <c r="G6" s="10"/>
      <c r="H6" s="69"/>
    </row>
    <row r="7" spans="2:11" x14ac:dyDescent="0.25">
      <c r="B7" s="68" t="s">
        <v>346</v>
      </c>
      <c r="C7" s="10"/>
      <c r="D7" s="10"/>
      <c r="E7" s="10"/>
      <c r="F7" s="10"/>
      <c r="G7" s="10"/>
      <c r="H7" s="69"/>
    </row>
    <row r="8" spans="2:11" ht="13.8" thickBot="1" x14ac:dyDescent="0.3">
      <c r="B8" s="13"/>
      <c r="C8" s="14"/>
      <c r="D8" s="14"/>
      <c r="E8" s="14"/>
      <c r="F8" s="14"/>
      <c r="G8" s="14"/>
      <c r="H8" s="65"/>
    </row>
    <row r="9" spans="2:11" x14ac:dyDescent="0.25">
      <c r="B9" s="5"/>
      <c r="C9" s="6"/>
      <c r="D9" s="6"/>
    </row>
    <row r="10" spans="2:11" x14ac:dyDescent="0.25">
      <c r="B10" s="114"/>
      <c r="C10" s="115"/>
      <c r="D10" s="109"/>
      <c r="E10" s="109"/>
      <c r="F10" s="109"/>
      <c r="G10" s="109"/>
      <c r="H10" s="109"/>
    </row>
    <row r="11" spans="2:11" x14ac:dyDescent="0.25">
      <c r="B11" s="115"/>
      <c r="C11" s="109"/>
      <c r="D11" s="109"/>
      <c r="E11" s="109"/>
      <c r="F11" s="109"/>
      <c r="G11" s="109"/>
      <c r="H11" s="109"/>
    </row>
    <row r="12" spans="2:11" ht="13.8" thickBot="1" x14ac:dyDescent="0.3">
      <c r="B12" s="109"/>
      <c r="C12" s="109"/>
      <c r="D12" s="116"/>
      <c r="E12" s="116"/>
      <c r="F12" s="116"/>
      <c r="G12" s="116"/>
      <c r="H12" s="116"/>
    </row>
    <row r="13" spans="2:11" ht="13.8" thickBot="1" x14ac:dyDescent="0.3">
      <c r="B13" s="64" t="s">
        <v>113</v>
      </c>
      <c r="C13" s="153">
        <v>25000</v>
      </c>
      <c r="D13" s="159" t="s">
        <v>334</v>
      </c>
      <c r="E13" s="154"/>
      <c r="F13" s="154"/>
      <c r="G13" s="116"/>
      <c r="H13" s="116"/>
    </row>
    <row r="14" spans="2:11" ht="13.8" thickBot="1" x14ac:dyDescent="0.3">
      <c r="B14" s="64" t="s">
        <v>114</v>
      </c>
      <c r="C14" s="153">
        <v>250</v>
      </c>
      <c r="D14" s="159" t="s">
        <v>334</v>
      </c>
      <c r="E14" s="154"/>
      <c r="F14" s="154"/>
      <c r="G14" s="116"/>
      <c r="H14" s="116"/>
    </row>
    <row r="15" spans="2:11" x14ac:dyDescent="0.25">
      <c r="C15" s="145"/>
      <c r="D15" s="145"/>
      <c r="E15" s="145"/>
      <c r="F15" s="145"/>
    </row>
    <row r="16" spans="2:11" ht="13.8" x14ac:dyDescent="0.3">
      <c r="B16" s="117"/>
      <c r="C16" s="160"/>
      <c r="D16" s="161"/>
      <c r="E16" s="161"/>
      <c r="F16" s="161"/>
      <c r="G16" s="118"/>
      <c r="H16" s="118"/>
      <c r="I16" s="25"/>
      <c r="J16" s="25"/>
      <c r="K16" s="25"/>
    </row>
    <row r="17" spans="2:11" ht="14.4" thickBot="1" x14ac:dyDescent="0.35">
      <c r="B17" s="25"/>
      <c r="C17" s="155"/>
      <c r="D17" s="155"/>
      <c r="E17" s="155"/>
      <c r="F17" s="155"/>
      <c r="G17" s="25"/>
      <c r="H17" s="25"/>
      <c r="I17" s="25"/>
      <c r="J17" s="25"/>
      <c r="K17" s="25"/>
    </row>
    <row r="18" spans="2:11" ht="14.4" thickBot="1" x14ac:dyDescent="0.3">
      <c r="B18" s="64" t="s">
        <v>30</v>
      </c>
      <c r="C18" s="156"/>
      <c r="D18" s="157"/>
      <c r="E18" s="156"/>
      <c r="F18" s="158">
        <f>(C13-C14)/65</f>
        <v>380.76923076923077</v>
      </c>
      <c r="G18" s="32"/>
      <c r="H18" s="73" t="s">
        <v>31</v>
      </c>
      <c r="I18" s="32"/>
      <c r="J18" s="32"/>
      <c r="K18" s="32"/>
    </row>
    <row r="19" spans="2:11" ht="15.6" x14ac:dyDescent="0.25">
      <c r="B19" s="34"/>
      <c r="C19" s="32"/>
      <c r="D19" s="35"/>
      <c r="E19" s="32"/>
      <c r="F19" s="33"/>
      <c r="G19" s="32"/>
      <c r="H19" s="32"/>
      <c r="I19" s="32"/>
      <c r="J19" s="32"/>
      <c r="K19" s="32"/>
    </row>
    <row r="20" spans="2:11" ht="13.8" x14ac:dyDescent="0.25">
      <c r="B20" s="36" t="s">
        <v>34</v>
      </c>
      <c r="C20" s="32"/>
      <c r="D20" s="35"/>
      <c r="E20" s="32"/>
      <c r="F20" s="33"/>
      <c r="G20" s="32"/>
      <c r="H20" s="32"/>
      <c r="I20" s="32"/>
      <c r="J20" s="32"/>
      <c r="K20" s="32"/>
    </row>
    <row r="21" spans="2:11" ht="15.6" x14ac:dyDescent="0.25">
      <c r="B21" s="34"/>
      <c r="C21" s="32"/>
      <c r="D21" s="35"/>
      <c r="E21" s="35"/>
      <c r="F21" s="40" t="s">
        <v>37</v>
      </c>
      <c r="H21" s="32"/>
      <c r="I21" s="37"/>
      <c r="J21" s="32"/>
      <c r="K21" s="32"/>
    </row>
    <row r="22" spans="2:11" x14ac:dyDescent="0.25">
      <c r="B22" s="38" t="s">
        <v>35</v>
      </c>
      <c r="C22" s="38"/>
      <c r="D22" s="38" t="s">
        <v>36</v>
      </c>
      <c r="E22" s="39">
        <v>0</v>
      </c>
      <c r="F22" s="42" t="s">
        <v>21</v>
      </c>
    </row>
    <row r="23" spans="2:11" x14ac:dyDescent="0.25">
      <c r="B23" s="41" t="s">
        <v>76</v>
      </c>
      <c r="C23" s="41"/>
      <c r="D23" s="41" t="s">
        <v>36</v>
      </c>
      <c r="E23" s="39">
        <v>0</v>
      </c>
      <c r="F23" s="42" t="s">
        <v>17</v>
      </c>
    </row>
    <row r="24" spans="2:11" x14ac:dyDescent="0.25">
      <c r="B24" s="38" t="s">
        <v>40</v>
      </c>
      <c r="C24" s="38"/>
      <c r="D24" s="38" t="s">
        <v>36</v>
      </c>
      <c r="E24" s="39">
        <v>0</v>
      </c>
      <c r="F24" s="42" t="s">
        <v>23</v>
      </c>
    </row>
    <row r="26" spans="2:11" x14ac:dyDescent="0.25">
      <c r="B26" s="38" t="s">
        <v>77</v>
      </c>
      <c r="C26" s="44"/>
      <c r="D26" s="38"/>
      <c r="E26" s="38"/>
      <c r="F26" s="38"/>
      <c r="G26" s="38"/>
      <c r="H26" s="38"/>
      <c r="I26" s="38"/>
      <c r="J26" s="45">
        <v>3</v>
      </c>
      <c r="K26" s="39">
        <v>0</v>
      </c>
    </row>
    <row r="27" spans="2:11" x14ac:dyDescent="0.25">
      <c r="B27" s="41" t="s">
        <v>78</v>
      </c>
      <c r="C27" s="46"/>
      <c r="D27" s="41"/>
      <c r="E27" s="41"/>
      <c r="F27" s="41"/>
      <c r="G27" s="41"/>
      <c r="H27" s="41"/>
      <c r="I27" s="41"/>
      <c r="J27" s="45">
        <v>2</v>
      </c>
      <c r="K27" s="39">
        <v>0</v>
      </c>
    </row>
    <row r="28" spans="2:11" x14ac:dyDescent="0.25">
      <c r="B28" s="38" t="s">
        <v>79</v>
      </c>
      <c r="C28" s="44"/>
      <c r="D28" s="38"/>
      <c r="E28" s="38"/>
      <c r="F28" s="38"/>
      <c r="G28" s="38"/>
      <c r="H28" s="38"/>
      <c r="I28" s="38"/>
      <c r="J28" s="45">
        <v>2</v>
      </c>
      <c r="K28" s="39">
        <v>0</v>
      </c>
    </row>
    <row r="29" spans="2:11" x14ac:dyDescent="0.25">
      <c r="B29" s="41" t="s">
        <v>80</v>
      </c>
      <c r="C29" s="46"/>
      <c r="D29" s="41"/>
      <c r="E29" s="41"/>
      <c r="F29" s="41"/>
      <c r="G29" s="41"/>
      <c r="H29" s="41"/>
      <c r="I29" s="41"/>
      <c r="J29" s="45">
        <v>3</v>
      </c>
      <c r="K29" s="39">
        <v>0</v>
      </c>
    </row>
    <row r="30" spans="2:11" x14ac:dyDescent="0.25">
      <c r="B30" s="38" t="s">
        <v>81</v>
      </c>
      <c r="C30" s="44"/>
      <c r="D30" s="38"/>
      <c r="E30" s="38"/>
      <c r="F30" s="38"/>
      <c r="G30" s="38"/>
      <c r="H30" s="38"/>
      <c r="I30" s="38"/>
      <c r="J30" s="45">
        <v>3</v>
      </c>
      <c r="K30" s="39">
        <v>0</v>
      </c>
    </row>
    <row r="31" spans="2:11" x14ac:dyDescent="0.25">
      <c r="B31" s="41" t="s">
        <v>82</v>
      </c>
      <c r="C31" s="46"/>
      <c r="D31" s="41"/>
      <c r="E31" s="41"/>
      <c r="F31" s="41"/>
      <c r="G31" s="41"/>
      <c r="H31" s="41"/>
      <c r="I31" s="41"/>
      <c r="J31" s="45">
        <v>2</v>
      </c>
      <c r="K31" s="39">
        <v>0</v>
      </c>
    </row>
    <row r="32" spans="2:11" x14ac:dyDescent="0.25">
      <c r="B32" s="38" t="s">
        <v>50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83</v>
      </c>
      <c r="C33" s="46"/>
      <c r="D33" s="41"/>
      <c r="E33" s="41"/>
      <c r="F33" s="41"/>
      <c r="G33" s="41"/>
      <c r="H33" s="41"/>
      <c r="I33" s="41"/>
      <c r="J33" s="45">
        <v>3</v>
      </c>
      <c r="K33" s="39">
        <v>0</v>
      </c>
    </row>
    <row r="34" spans="2:11" x14ac:dyDescent="0.25">
      <c r="B34" s="38" t="s">
        <v>52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84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85</v>
      </c>
      <c r="C36" s="44"/>
      <c r="D36" s="38"/>
      <c r="E36" s="38"/>
      <c r="F36" s="38"/>
      <c r="G36" s="38"/>
      <c r="H36" s="38"/>
      <c r="I36" s="38"/>
      <c r="J36" s="45">
        <v>2</v>
      </c>
      <c r="K36" s="39">
        <v>0</v>
      </c>
    </row>
    <row r="37" spans="2:11" x14ac:dyDescent="0.25">
      <c r="B37" s="41" t="s">
        <v>86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87</v>
      </c>
      <c r="C38" s="44"/>
      <c r="D38" s="38"/>
      <c r="E38" s="38"/>
      <c r="F38" s="38"/>
      <c r="G38" s="38"/>
      <c r="H38" s="38"/>
      <c r="I38" s="38"/>
      <c r="J38" s="45">
        <v>2</v>
      </c>
      <c r="K38" s="39">
        <v>0</v>
      </c>
    </row>
    <row r="39" spans="2:11" x14ac:dyDescent="0.25">
      <c r="B39" s="41" t="s">
        <v>335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337</v>
      </c>
      <c r="C40" s="38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88</v>
      </c>
      <c r="C41" s="41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336</v>
      </c>
      <c r="C42" s="38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54</v>
      </c>
      <c r="C43" s="41"/>
      <c r="D43" s="41"/>
      <c r="E43" s="41"/>
      <c r="F43" s="41"/>
      <c r="G43" s="41"/>
      <c r="H43" s="41"/>
      <c r="I43" s="41"/>
      <c r="J43" s="45">
        <v>3</v>
      </c>
      <c r="K43" s="39">
        <v>0</v>
      </c>
    </row>
    <row r="44" spans="2:11" ht="13.5" customHeight="1" x14ac:dyDescent="0.25">
      <c r="B44" s="38" t="s">
        <v>56</v>
      </c>
      <c r="C44" s="38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6" spans="2:11" ht="14.4" x14ac:dyDescent="0.3">
      <c r="B46" s="43" t="s">
        <v>59</v>
      </c>
    </row>
    <row r="48" spans="2:11" ht="14.4" x14ac:dyDescent="0.35">
      <c r="B48" s="38" t="s">
        <v>89</v>
      </c>
      <c r="C48" s="47"/>
      <c r="D48" s="47"/>
      <c r="E48" s="47"/>
      <c r="F48" s="47"/>
      <c r="G48" s="47"/>
      <c r="H48" s="47"/>
      <c r="I48" s="47"/>
      <c r="J48" s="131">
        <v>0.5</v>
      </c>
      <c r="K48" s="49">
        <v>0</v>
      </c>
    </row>
    <row r="49" spans="2:11" ht="14.4" x14ac:dyDescent="0.35">
      <c r="B49" s="41" t="s">
        <v>61</v>
      </c>
      <c r="J49" s="131">
        <v>0.5</v>
      </c>
      <c r="K49" s="49">
        <v>0</v>
      </c>
    </row>
    <row r="50" spans="2:11" ht="14.4" x14ac:dyDescent="0.35">
      <c r="B50" s="38" t="s">
        <v>90</v>
      </c>
      <c r="C50" s="47"/>
      <c r="D50" s="47"/>
      <c r="E50" s="47"/>
      <c r="F50" s="47"/>
      <c r="G50" s="47"/>
      <c r="H50" s="47"/>
      <c r="I50" s="47"/>
      <c r="J50" s="131">
        <v>0.5</v>
      </c>
      <c r="K50" s="49">
        <v>0</v>
      </c>
    </row>
    <row r="51" spans="2:11" ht="14.4" x14ac:dyDescent="0.35">
      <c r="B51" s="41" t="s">
        <v>63</v>
      </c>
      <c r="J51" s="131">
        <v>0.25</v>
      </c>
      <c r="K51" s="49">
        <v>0</v>
      </c>
    </row>
    <row r="52" spans="2:11" ht="14.4" x14ac:dyDescent="0.35">
      <c r="C52" s="120"/>
      <c r="K52" s="50"/>
    </row>
    <row r="53" spans="2:11" ht="14.4" x14ac:dyDescent="0.35">
      <c r="B53" s="54" t="s">
        <v>91</v>
      </c>
      <c r="C53" s="183">
        <f>250+(F18*(((E22+E23+E24)+(K26+K27+K28+K29+K30+K31+K32+K33+K34+K35+K36+K37+K38+K39+K40+K41+K42+K43+K44))-(K48+K49+K50+K51)))</f>
        <v>250</v>
      </c>
      <c r="D53" s="149" t="s">
        <v>334</v>
      </c>
      <c r="E53" s="54"/>
      <c r="F53" s="53"/>
      <c r="G53" s="53"/>
      <c r="H53" s="53"/>
      <c r="K53" s="50"/>
    </row>
    <row r="54" spans="2:11" ht="14.4" x14ac:dyDescent="0.35">
      <c r="B54" s="54" t="s">
        <v>92</v>
      </c>
      <c r="C54" s="183">
        <v>250</v>
      </c>
      <c r="D54" s="149" t="s">
        <v>334</v>
      </c>
      <c r="E54" s="54"/>
      <c r="F54" s="53"/>
      <c r="G54" s="53"/>
      <c r="H54" s="53"/>
      <c r="K54" s="50"/>
    </row>
    <row r="55" spans="2:11" ht="14.4" x14ac:dyDescent="0.35">
      <c r="C55" s="184"/>
      <c r="D55" s="53"/>
      <c r="E55" s="54"/>
      <c r="F55" s="53"/>
      <c r="G55" s="53"/>
      <c r="H55" s="53"/>
      <c r="K55" s="50"/>
    </row>
    <row r="56" spans="2:11" ht="13.8" x14ac:dyDescent="0.3">
      <c r="B56" s="51" t="s">
        <v>69</v>
      </c>
      <c r="C56" s="178">
        <f>IF(C53&lt;C54,C54,C53)</f>
        <v>250</v>
      </c>
      <c r="D56" s="150" t="s">
        <v>334</v>
      </c>
      <c r="E56" s="54"/>
      <c r="F56" s="53"/>
      <c r="G56" s="53"/>
      <c r="H56" s="53"/>
      <c r="I56" s="53"/>
      <c r="J56" s="53"/>
      <c r="K56" s="53"/>
    </row>
    <row r="57" spans="2:11" ht="13.8" x14ac:dyDescent="0.3">
      <c r="B57" s="53"/>
      <c r="C57" s="179"/>
      <c r="D57" s="53"/>
      <c r="E57" s="53"/>
      <c r="F57" s="53"/>
      <c r="G57" s="53"/>
      <c r="H57" s="53"/>
      <c r="I57" s="53"/>
      <c r="J57" s="53"/>
      <c r="K57" s="53"/>
    </row>
    <row r="58" spans="2:11" ht="13.8" x14ac:dyDescent="0.3">
      <c r="B58" s="55" t="s">
        <v>70</v>
      </c>
      <c r="C58" s="180" t="s">
        <v>71</v>
      </c>
      <c r="D58" s="55"/>
      <c r="E58" s="56">
        <v>0</v>
      </c>
      <c r="F58" s="41"/>
      <c r="G58" s="53"/>
      <c r="H58" s="53"/>
      <c r="I58" s="53"/>
      <c r="J58" s="53"/>
      <c r="K58" s="53"/>
    </row>
    <row r="59" spans="2:11" ht="13.8" x14ac:dyDescent="0.3">
      <c r="B59" s="37"/>
      <c r="C59" s="181"/>
      <c r="D59" s="41"/>
      <c r="E59" s="58"/>
      <c r="F59" s="59"/>
      <c r="G59" s="53"/>
      <c r="H59" s="53"/>
      <c r="I59" s="53"/>
      <c r="J59" s="53"/>
      <c r="K59" s="53"/>
    </row>
    <row r="60" spans="2:11" ht="13.8" x14ac:dyDescent="0.3">
      <c r="B60" s="60" t="s">
        <v>72</v>
      </c>
      <c r="C60" s="182">
        <f>C56*E58</f>
        <v>0</v>
      </c>
      <c r="D60" s="150" t="s">
        <v>334</v>
      </c>
      <c r="E60" s="58"/>
      <c r="F60" s="59"/>
      <c r="G60" s="53"/>
      <c r="H60" s="53"/>
      <c r="I60" s="53"/>
      <c r="J60" s="53"/>
      <c r="K60" s="53"/>
    </row>
    <row r="61" spans="2:11" ht="13.8" x14ac:dyDescent="0.3">
      <c r="B61" s="37"/>
      <c r="C61" s="181"/>
      <c r="D61" s="41"/>
      <c r="E61" s="58"/>
      <c r="F61" s="59"/>
      <c r="G61" s="53"/>
      <c r="H61" s="53"/>
      <c r="I61" s="53"/>
      <c r="J61" s="53"/>
      <c r="K61" s="53"/>
    </row>
    <row r="62" spans="2:11" ht="13.8" x14ac:dyDescent="0.3">
      <c r="B62" s="55" t="s">
        <v>97</v>
      </c>
      <c r="C62" s="180" t="s">
        <v>71</v>
      </c>
      <c r="D62" s="55"/>
      <c r="E62" s="56">
        <v>0</v>
      </c>
      <c r="F62" s="41"/>
      <c r="G62" s="53"/>
      <c r="H62" s="53"/>
      <c r="I62" s="53"/>
      <c r="J62" s="53"/>
      <c r="K62" s="53"/>
    </row>
    <row r="63" spans="2:11" ht="13.8" x14ac:dyDescent="0.3">
      <c r="B63" s="37"/>
      <c r="C63" s="181"/>
      <c r="D63" s="41"/>
      <c r="E63" s="58"/>
      <c r="F63" s="59"/>
      <c r="G63" s="53"/>
      <c r="H63" s="53"/>
    </row>
    <row r="64" spans="2:11" ht="13.8" x14ac:dyDescent="0.3">
      <c r="B64" s="60" t="s">
        <v>94</v>
      </c>
      <c r="C64" s="182">
        <f>IF((C56*E58)&gt;0,(C60*E62),IF((C56*E58)=0,(C56*E62)))</f>
        <v>0</v>
      </c>
      <c r="D64" s="150" t="s">
        <v>334</v>
      </c>
      <c r="E64" s="58"/>
      <c r="F64" s="59"/>
      <c r="G64" s="53"/>
      <c r="H64" s="53"/>
    </row>
    <row r="65" spans="2:8" ht="13.8" thickBot="1" x14ac:dyDescent="0.3">
      <c r="B65" s="41"/>
      <c r="C65" s="41"/>
      <c r="D65" s="41"/>
      <c r="E65" s="41"/>
      <c r="F65" s="41"/>
    </row>
    <row r="66" spans="2:8" ht="13.8" thickBot="1" x14ac:dyDescent="0.3">
      <c r="B66" s="71" t="s">
        <v>74</v>
      </c>
      <c r="C66" s="62"/>
      <c r="D66" s="62"/>
      <c r="E66" s="63"/>
      <c r="F66" s="72" t="s">
        <v>75</v>
      </c>
      <c r="G66" s="2"/>
      <c r="H66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Plan17"/>
  <dimension ref="B2:K72"/>
  <sheetViews>
    <sheetView topLeftCell="A55" workbookViewId="0">
      <selection activeCell="C59" sqref="C59:C70"/>
    </sheetView>
  </sheetViews>
  <sheetFormatPr defaultRowHeight="13.2" x14ac:dyDescent="0.25"/>
  <cols>
    <col min="2" max="2" width="26.3320312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263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438</v>
      </c>
      <c r="C5" s="7"/>
      <c r="D5" s="7"/>
      <c r="E5" s="7"/>
      <c r="F5" s="7"/>
      <c r="G5" s="67"/>
      <c r="H5" s="6"/>
    </row>
    <row r="6" spans="2:8" x14ac:dyDescent="0.25">
      <c r="B6" s="68" t="s">
        <v>257</v>
      </c>
      <c r="C6" s="10"/>
      <c r="D6" s="10"/>
      <c r="E6" s="10"/>
      <c r="F6" s="10"/>
      <c r="G6" s="69"/>
      <c r="H6" s="6"/>
    </row>
    <row r="7" spans="2:8" ht="13.8" thickBot="1" x14ac:dyDescent="0.3">
      <c r="B7" s="13" t="s">
        <v>437</v>
      </c>
      <c r="C7" s="14"/>
      <c r="D7" s="14"/>
      <c r="E7" s="14"/>
      <c r="F7" s="14"/>
      <c r="G7" s="65"/>
      <c r="H7" s="6"/>
    </row>
    <row r="8" spans="2:8" x14ac:dyDescent="0.25">
      <c r="B8" s="6"/>
      <c r="C8" s="6"/>
      <c r="D8" s="6"/>
      <c r="E8" s="6"/>
      <c r="F8" s="6"/>
      <c r="G8" s="6"/>
      <c r="H8" s="6"/>
    </row>
    <row r="9" spans="2:8" x14ac:dyDescent="0.25">
      <c r="B9" s="15" t="s">
        <v>13</v>
      </c>
      <c r="C9" s="16" t="s">
        <v>14</v>
      </c>
      <c r="D9" s="17" t="s">
        <v>15</v>
      </c>
      <c r="E9" s="17" t="s">
        <v>16</v>
      </c>
      <c r="F9" s="17" t="s">
        <v>17</v>
      </c>
      <c r="G9" s="17" t="s">
        <v>18</v>
      </c>
      <c r="H9" s="17" t="s">
        <v>19</v>
      </c>
    </row>
    <row r="10" spans="2:8" x14ac:dyDescent="0.25">
      <c r="B10" s="16" t="s">
        <v>20</v>
      </c>
      <c r="C10" s="18"/>
      <c r="D10" s="18">
        <v>1</v>
      </c>
      <c r="E10" s="18">
        <f>D10+0.75</f>
        <v>1.75</v>
      </c>
      <c r="F10" s="18">
        <f>E10+0.75</f>
        <v>2.5</v>
      </c>
      <c r="G10" s="18">
        <f>F10+0.75</f>
        <v>3.25</v>
      </c>
      <c r="H10" s="18">
        <f>G10+0.75</f>
        <v>4</v>
      </c>
    </row>
    <row r="11" spans="2:8" x14ac:dyDescent="0.25">
      <c r="B11" s="17" t="s">
        <v>21</v>
      </c>
      <c r="C11" s="18">
        <v>1</v>
      </c>
      <c r="D11" s="19">
        <f>(D10*C11)</f>
        <v>1</v>
      </c>
      <c r="E11" s="19">
        <f>(E10*C11)</f>
        <v>1.75</v>
      </c>
      <c r="F11" s="19">
        <f>(F10*C11)</f>
        <v>2.5</v>
      </c>
      <c r="G11" s="19">
        <f>(G10*C11)</f>
        <v>3.25</v>
      </c>
      <c r="H11" s="19">
        <f>(H10*C11)</f>
        <v>4</v>
      </c>
    </row>
    <row r="12" spans="2:8" x14ac:dyDescent="0.25">
      <c r="B12" s="17" t="s">
        <v>22</v>
      </c>
      <c r="C12" s="18">
        <v>2</v>
      </c>
      <c r="D12" s="19">
        <f>(D10*C12)</f>
        <v>2</v>
      </c>
      <c r="E12" s="19">
        <v>3</v>
      </c>
      <c r="F12" s="19">
        <f>(F10*C12)</f>
        <v>5</v>
      </c>
      <c r="G12" s="19">
        <f>(G10*C12)</f>
        <v>6.5</v>
      </c>
      <c r="H12" s="19">
        <f>(H10*C12)</f>
        <v>8</v>
      </c>
    </row>
    <row r="13" spans="2:8" x14ac:dyDescent="0.25">
      <c r="B13" s="17" t="s">
        <v>23</v>
      </c>
      <c r="C13" s="18">
        <v>3</v>
      </c>
      <c r="D13" s="19">
        <f>(D10*C13)</f>
        <v>3</v>
      </c>
      <c r="E13" s="19">
        <f>(E10*C13)</f>
        <v>5.25</v>
      </c>
      <c r="F13" s="19">
        <f>(F10*C13)</f>
        <v>7.5</v>
      </c>
      <c r="G13" s="19">
        <f>(G10*C13)</f>
        <v>9.75</v>
      </c>
      <c r="H13" s="19">
        <f>(H10*C13)</f>
        <v>12</v>
      </c>
    </row>
    <row r="15" spans="2:8" x14ac:dyDescent="0.25">
      <c r="B15" s="20" t="s">
        <v>142</v>
      </c>
      <c r="C15" s="21"/>
    </row>
    <row r="17" spans="2:11" ht="13.8" x14ac:dyDescent="0.3">
      <c r="B17" s="22" t="s">
        <v>29</v>
      </c>
      <c r="C17" s="23" t="s">
        <v>14</v>
      </c>
      <c r="D17" s="24" t="s">
        <v>15</v>
      </c>
      <c r="E17" s="24" t="s">
        <v>16</v>
      </c>
      <c r="F17" s="24" t="s">
        <v>17</v>
      </c>
      <c r="G17" s="24" t="s">
        <v>18</v>
      </c>
      <c r="H17" s="24" t="s">
        <v>19</v>
      </c>
      <c r="I17" s="25"/>
      <c r="J17" s="25"/>
      <c r="K17" s="25"/>
    </row>
    <row r="18" spans="2:11" ht="13.8" x14ac:dyDescent="0.3">
      <c r="B18" s="26" t="s">
        <v>20</v>
      </c>
      <c r="C18" s="27"/>
      <c r="D18" s="27"/>
      <c r="E18" s="27"/>
      <c r="F18" s="27"/>
      <c r="G18" s="27"/>
      <c r="H18" s="27"/>
      <c r="I18" s="25"/>
      <c r="J18" s="25"/>
      <c r="K18" s="25"/>
    </row>
    <row r="19" spans="2:11" ht="13.8" x14ac:dyDescent="0.3">
      <c r="B19" s="28" t="s">
        <v>21</v>
      </c>
      <c r="C19" s="27"/>
      <c r="D19" s="132">
        <v>32.020000000000003</v>
      </c>
      <c r="E19" s="132">
        <f>D19*E11</f>
        <v>56.035000000000004</v>
      </c>
      <c r="F19" s="132">
        <f>D19*F11</f>
        <v>80.050000000000011</v>
      </c>
      <c r="G19" s="132">
        <f>D19*G11</f>
        <v>104.06500000000001</v>
      </c>
      <c r="H19" s="132">
        <f>D19*H11</f>
        <v>128.08000000000001</v>
      </c>
      <c r="I19" s="25"/>
      <c r="J19" s="25"/>
      <c r="K19" s="25"/>
    </row>
    <row r="20" spans="2:11" ht="13.8" x14ac:dyDescent="0.3">
      <c r="B20" s="28" t="s">
        <v>22</v>
      </c>
      <c r="C20" s="27"/>
      <c r="D20" s="132">
        <f>D19*D12</f>
        <v>64.040000000000006</v>
      </c>
      <c r="E20" s="132">
        <f>D19*E12</f>
        <v>96.06</v>
      </c>
      <c r="F20" s="132">
        <f>D19*F12</f>
        <v>160.10000000000002</v>
      </c>
      <c r="G20" s="132">
        <f>D19*G12</f>
        <v>208.13000000000002</v>
      </c>
      <c r="H20" s="132">
        <f>D19*H12</f>
        <v>256.16000000000003</v>
      </c>
      <c r="I20" s="25"/>
      <c r="J20" s="25"/>
      <c r="K20" s="25"/>
    </row>
    <row r="21" spans="2:11" ht="13.8" x14ac:dyDescent="0.3">
      <c r="B21" s="28" t="s">
        <v>23</v>
      </c>
      <c r="C21" s="27"/>
      <c r="D21" s="132">
        <f>D19*D13</f>
        <v>96.06</v>
      </c>
      <c r="E21" s="132">
        <f>D19*E13</f>
        <v>168.10500000000002</v>
      </c>
      <c r="F21" s="132">
        <f>D19*F13</f>
        <v>240.15000000000003</v>
      </c>
      <c r="G21" s="132">
        <f>D19*G13</f>
        <v>312.19500000000005</v>
      </c>
      <c r="H21" s="132">
        <f>D19*H13</f>
        <v>384.24</v>
      </c>
      <c r="I21" s="25"/>
      <c r="J21" s="25"/>
      <c r="K21" s="25"/>
    </row>
    <row r="22" spans="2:11" ht="14.4" thickBot="1" x14ac:dyDescent="0.35"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2:11" ht="14.4" thickBot="1" x14ac:dyDescent="0.3">
      <c r="B23" s="64" t="s">
        <v>30</v>
      </c>
      <c r="C23" s="29"/>
      <c r="D23" s="30"/>
      <c r="E23" s="29"/>
      <c r="F23" s="143">
        <v>168.11</v>
      </c>
      <c r="G23" s="152" t="s">
        <v>334</v>
      </c>
      <c r="H23" s="32"/>
      <c r="I23" s="73" t="s">
        <v>31</v>
      </c>
      <c r="J23" s="32"/>
      <c r="K23" s="32"/>
    </row>
    <row r="24" spans="2:11" ht="15.6" x14ac:dyDescent="0.25">
      <c r="B24" s="34"/>
      <c r="C24" s="32"/>
      <c r="D24" s="35"/>
      <c r="E24" s="32"/>
      <c r="F24" s="33"/>
      <c r="G24" s="32"/>
      <c r="H24" s="32"/>
      <c r="I24" s="32"/>
      <c r="J24" s="32"/>
      <c r="K24" s="32"/>
    </row>
    <row r="25" spans="2:11" ht="13.8" x14ac:dyDescent="0.25">
      <c r="B25" s="36" t="s">
        <v>34</v>
      </c>
      <c r="C25" s="32"/>
      <c r="D25" s="35"/>
      <c r="E25" s="32"/>
      <c r="F25" s="33"/>
      <c r="G25" s="32"/>
      <c r="H25" s="32"/>
      <c r="I25" s="32"/>
      <c r="J25" s="32"/>
      <c r="K25" s="32"/>
    </row>
    <row r="26" spans="2:11" ht="15.6" x14ac:dyDescent="0.25">
      <c r="B26" s="34"/>
      <c r="C26" s="32"/>
      <c r="D26" s="35"/>
      <c r="E26" s="32"/>
      <c r="F26" s="40" t="s">
        <v>37</v>
      </c>
      <c r="G26" s="32"/>
      <c r="H26" s="32"/>
      <c r="I26" s="37"/>
      <c r="J26" s="32"/>
      <c r="K26" s="32"/>
    </row>
    <row r="27" spans="2:11" x14ac:dyDescent="0.25">
      <c r="B27" s="38" t="s">
        <v>35</v>
      </c>
      <c r="C27" s="38"/>
      <c r="D27" s="38" t="s">
        <v>36</v>
      </c>
      <c r="E27" s="39">
        <v>0</v>
      </c>
      <c r="F27" s="42" t="s">
        <v>21</v>
      </c>
    </row>
    <row r="28" spans="2:11" x14ac:dyDescent="0.25">
      <c r="B28" s="41" t="s">
        <v>76</v>
      </c>
      <c r="C28" s="41"/>
      <c r="D28" s="41" t="s">
        <v>36</v>
      </c>
      <c r="E28" s="39">
        <v>0</v>
      </c>
      <c r="F28" s="42" t="s">
        <v>17</v>
      </c>
    </row>
    <row r="29" spans="2:11" x14ac:dyDescent="0.25">
      <c r="B29" s="38" t="s">
        <v>40</v>
      </c>
      <c r="C29" s="38"/>
      <c r="D29" s="38" t="s">
        <v>36</v>
      </c>
      <c r="E29" s="39">
        <v>0</v>
      </c>
      <c r="F29" s="42" t="s">
        <v>23</v>
      </c>
    </row>
    <row r="31" spans="2:11" x14ac:dyDescent="0.25">
      <c r="B31" s="38" t="s">
        <v>77</v>
      </c>
      <c r="C31" s="44"/>
      <c r="D31" s="38"/>
      <c r="E31" s="38"/>
      <c r="F31" s="38"/>
      <c r="G31" s="38"/>
      <c r="H31" s="38"/>
      <c r="I31" s="38"/>
      <c r="J31" s="45">
        <v>3</v>
      </c>
      <c r="K31" s="39">
        <v>0</v>
      </c>
    </row>
    <row r="32" spans="2:11" x14ac:dyDescent="0.25">
      <c r="B32" s="41" t="s">
        <v>78</v>
      </c>
      <c r="C32" s="46"/>
      <c r="D32" s="41"/>
      <c r="E32" s="41"/>
      <c r="F32" s="41"/>
      <c r="G32" s="41"/>
      <c r="H32" s="41"/>
      <c r="I32" s="41"/>
      <c r="J32" s="45">
        <v>2</v>
      </c>
      <c r="K32" s="39">
        <v>0</v>
      </c>
    </row>
    <row r="33" spans="2:11" x14ac:dyDescent="0.25">
      <c r="B33" s="38" t="s">
        <v>79</v>
      </c>
      <c r="C33" s="44"/>
      <c r="D33" s="38"/>
      <c r="E33" s="38"/>
      <c r="F33" s="38"/>
      <c r="G33" s="38"/>
      <c r="H33" s="38"/>
      <c r="I33" s="38"/>
      <c r="J33" s="45">
        <v>2</v>
      </c>
      <c r="K33" s="39">
        <v>0</v>
      </c>
    </row>
    <row r="34" spans="2:11" x14ac:dyDescent="0.25">
      <c r="B34" s="41" t="s">
        <v>80</v>
      </c>
      <c r="C34" s="46"/>
      <c r="D34" s="41"/>
      <c r="E34" s="41"/>
      <c r="F34" s="41"/>
      <c r="G34" s="41"/>
      <c r="H34" s="41"/>
      <c r="I34" s="41"/>
      <c r="J34" s="45">
        <v>3</v>
      </c>
      <c r="K34" s="39">
        <v>0</v>
      </c>
    </row>
    <row r="35" spans="2:11" x14ac:dyDescent="0.25">
      <c r="B35" s="38" t="s">
        <v>81</v>
      </c>
      <c r="C35" s="44"/>
      <c r="D35" s="38"/>
      <c r="E35" s="38"/>
      <c r="F35" s="38"/>
      <c r="G35" s="38"/>
      <c r="H35" s="38"/>
      <c r="I35" s="38"/>
      <c r="J35" s="45">
        <v>3</v>
      </c>
      <c r="K35" s="39">
        <v>0</v>
      </c>
    </row>
    <row r="36" spans="2:11" x14ac:dyDescent="0.25">
      <c r="B36" s="41" t="s">
        <v>82</v>
      </c>
      <c r="C36" s="46"/>
      <c r="D36" s="41"/>
      <c r="E36" s="41"/>
      <c r="F36" s="41"/>
      <c r="G36" s="41"/>
      <c r="H36" s="41"/>
      <c r="I36" s="41"/>
      <c r="J36" s="45">
        <v>2</v>
      </c>
      <c r="K36" s="39">
        <v>0</v>
      </c>
    </row>
    <row r="37" spans="2:11" x14ac:dyDescent="0.25">
      <c r="B37" s="38" t="s">
        <v>50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83</v>
      </c>
      <c r="C38" s="46"/>
      <c r="D38" s="41"/>
      <c r="E38" s="41"/>
      <c r="F38" s="41"/>
      <c r="G38" s="41"/>
      <c r="H38" s="41"/>
      <c r="I38" s="41"/>
      <c r="J38" s="45">
        <v>3</v>
      </c>
      <c r="K38" s="39">
        <v>0</v>
      </c>
    </row>
    <row r="39" spans="2:11" x14ac:dyDescent="0.25">
      <c r="B39" s="38" t="s">
        <v>52</v>
      </c>
      <c r="C39" s="44"/>
      <c r="D39" s="38"/>
      <c r="E39" s="38"/>
      <c r="F39" s="38"/>
      <c r="G39" s="38"/>
      <c r="H39" s="38"/>
      <c r="I39" s="38"/>
      <c r="J39" s="45">
        <v>2</v>
      </c>
      <c r="K39" s="39">
        <v>0</v>
      </c>
    </row>
    <row r="40" spans="2:11" x14ac:dyDescent="0.25">
      <c r="B40" s="41" t="s">
        <v>84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85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86</v>
      </c>
      <c r="C42" s="46"/>
      <c r="D42" s="41"/>
      <c r="E42" s="41"/>
      <c r="F42" s="41"/>
      <c r="G42" s="41"/>
      <c r="H42" s="41"/>
      <c r="I42" s="41"/>
      <c r="J42" s="45">
        <v>2</v>
      </c>
      <c r="K42" s="39">
        <v>0</v>
      </c>
    </row>
    <row r="43" spans="2:11" x14ac:dyDescent="0.25">
      <c r="B43" s="38" t="s">
        <v>87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335</v>
      </c>
      <c r="C44" s="46"/>
      <c r="D44" s="41"/>
      <c r="E44" s="41"/>
      <c r="F44" s="41"/>
      <c r="G44" s="41"/>
      <c r="H44" s="41"/>
      <c r="I44" s="41"/>
      <c r="J44" s="45">
        <v>3</v>
      </c>
      <c r="K44" s="39">
        <v>0</v>
      </c>
    </row>
    <row r="45" spans="2:11" x14ac:dyDescent="0.25">
      <c r="B45" s="38" t="s">
        <v>337</v>
      </c>
      <c r="C45" s="38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88</v>
      </c>
      <c r="C46" s="41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336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54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56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38" t="s">
        <v>88</v>
      </c>
      <c r="C50" s="44"/>
      <c r="D50" s="38"/>
      <c r="E50" s="38"/>
      <c r="F50" s="38"/>
      <c r="G50" s="38"/>
      <c r="H50" s="38"/>
      <c r="I50" s="38"/>
      <c r="J50" s="45">
        <v>3</v>
      </c>
      <c r="K50" s="39">
        <v>0</v>
      </c>
    </row>
    <row r="52" spans="2:11" ht="14.4" x14ac:dyDescent="0.3">
      <c r="B52" s="43" t="s">
        <v>59</v>
      </c>
    </row>
    <row r="54" spans="2:11" ht="14.4" x14ac:dyDescent="0.35">
      <c r="B54" s="38" t="s">
        <v>89</v>
      </c>
      <c r="C54" s="47"/>
      <c r="D54" s="47"/>
      <c r="E54" s="47"/>
      <c r="F54" s="47"/>
      <c r="G54" s="47"/>
      <c r="H54" s="47"/>
      <c r="I54" s="47"/>
      <c r="J54" s="131">
        <v>0.5</v>
      </c>
      <c r="K54" s="49">
        <v>0</v>
      </c>
    </row>
    <row r="55" spans="2:11" ht="14.4" x14ac:dyDescent="0.35">
      <c r="B55" s="41" t="s">
        <v>61</v>
      </c>
      <c r="J55" s="131">
        <v>0.5</v>
      </c>
      <c r="K55" s="49">
        <v>0</v>
      </c>
    </row>
    <row r="56" spans="2:11" ht="14.4" x14ac:dyDescent="0.35">
      <c r="B56" s="38" t="s">
        <v>90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63</v>
      </c>
      <c r="J57" s="131">
        <v>0.25</v>
      </c>
      <c r="K57" s="49">
        <v>0</v>
      </c>
    </row>
    <row r="58" spans="2:11" ht="14.4" x14ac:dyDescent="0.35">
      <c r="C58" s="145"/>
      <c r="K58" s="50"/>
    </row>
    <row r="59" spans="2:11" ht="14.4" x14ac:dyDescent="0.35">
      <c r="B59" s="54" t="s">
        <v>91</v>
      </c>
      <c r="C59" s="183">
        <f>(25+F23)+(F23*(((E27+E28+E29)+(K31+K32+K33+K34+K35+K36+K37+K38+K39+K40+K41+K42+K43+K44+K45+K46+K47+K48+K49+K50))-(K54+K55+K56+K57)))</f>
        <v>193.11</v>
      </c>
      <c r="D59" s="149" t="s">
        <v>334</v>
      </c>
      <c r="E59" s="54"/>
      <c r="F59" s="53"/>
      <c r="G59" s="53"/>
      <c r="H59" s="53"/>
      <c r="K59" s="50"/>
    </row>
    <row r="60" spans="2:11" ht="14.4" x14ac:dyDescent="0.35">
      <c r="B60" s="54" t="s">
        <v>92</v>
      </c>
      <c r="C60" s="183">
        <v>25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C61" s="184"/>
      <c r="D61" s="53"/>
      <c r="E61" s="54"/>
      <c r="F61" s="53"/>
      <c r="G61" s="53"/>
      <c r="H61" s="53"/>
      <c r="K61" s="50"/>
    </row>
    <row r="62" spans="2:11" ht="13.8" x14ac:dyDescent="0.3">
      <c r="B62" s="51" t="s">
        <v>69</v>
      </c>
      <c r="C62" s="178">
        <f>IF(C59&lt;C60,C60,C59)</f>
        <v>193.11</v>
      </c>
      <c r="D62" s="162" t="s">
        <v>334</v>
      </c>
      <c r="E62" s="54"/>
      <c r="F62" s="53"/>
      <c r="G62" s="53"/>
      <c r="H62" s="53"/>
      <c r="I62" s="53"/>
      <c r="J62" s="53"/>
      <c r="K62" s="53"/>
    </row>
    <row r="63" spans="2:11" ht="13.8" x14ac:dyDescent="0.3">
      <c r="B63" s="53"/>
      <c r="C63" s="179"/>
      <c r="D63" s="53"/>
      <c r="E63" s="53"/>
      <c r="F63" s="53"/>
      <c r="G63" s="53"/>
      <c r="H63" s="53"/>
      <c r="I63" s="53"/>
      <c r="J63" s="53"/>
      <c r="K63" s="53"/>
    </row>
    <row r="64" spans="2:11" ht="13.8" x14ac:dyDescent="0.3">
      <c r="B64" s="55" t="s">
        <v>70</v>
      </c>
      <c r="C64" s="180" t="s">
        <v>71</v>
      </c>
      <c r="D64" s="55"/>
      <c r="E64" s="56">
        <v>0</v>
      </c>
      <c r="F64" s="41"/>
      <c r="G64" s="53"/>
      <c r="H64" s="53"/>
      <c r="I64" s="53"/>
      <c r="J64" s="53"/>
      <c r="K64" s="53"/>
    </row>
    <row r="65" spans="2:11" ht="13.8" x14ac:dyDescent="0.3">
      <c r="B65" s="37"/>
      <c r="C65" s="181"/>
      <c r="D65" s="41"/>
      <c r="E65" s="58"/>
      <c r="F65" s="59"/>
      <c r="G65" s="53"/>
      <c r="H65" s="53"/>
      <c r="I65" s="53"/>
      <c r="J65" s="53"/>
      <c r="K65" s="53"/>
    </row>
    <row r="66" spans="2:11" ht="13.8" x14ac:dyDescent="0.3">
      <c r="B66" s="60" t="s">
        <v>72</v>
      </c>
      <c r="C66" s="182">
        <f>C62*E64</f>
        <v>0</v>
      </c>
      <c r="D66" s="162" t="s">
        <v>334</v>
      </c>
      <c r="E66" s="58"/>
      <c r="F66" s="59"/>
      <c r="G66" s="53"/>
      <c r="H66" s="53"/>
      <c r="I66" s="53"/>
      <c r="J66" s="53"/>
      <c r="K66" s="53"/>
    </row>
    <row r="67" spans="2:11" ht="13.8" x14ac:dyDescent="0.3">
      <c r="B67" s="37"/>
      <c r="C67" s="181"/>
      <c r="D67" s="41"/>
      <c r="E67" s="58"/>
      <c r="F67" s="59"/>
      <c r="G67" s="53"/>
      <c r="H67" s="53"/>
      <c r="I67" s="53"/>
      <c r="J67" s="53"/>
      <c r="K67" s="53"/>
    </row>
    <row r="68" spans="2:11" ht="13.8" x14ac:dyDescent="0.3">
      <c r="B68" s="55" t="s">
        <v>97</v>
      </c>
      <c r="C68" s="180" t="s">
        <v>71</v>
      </c>
      <c r="D68" s="55"/>
      <c r="E68" s="56">
        <v>0</v>
      </c>
      <c r="F68" s="41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</row>
    <row r="70" spans="2:11" ht="13.8" x14ac:dyDescent="0.3">
      <c r="B70" s="60" t="s">
        <v>94</v>
      </c>
      <c r="C70" s="182">
        <f>IF((C62*E64)&gt;0,(C66*E68),IF((C62*E64)=0,(C62*E68)))</f>
        <v>0</v>
      </c>
      <c r="D70" s="162" t="s">
        <v>334</v>
      </c>
      <c r="E70" s="58"/>
      <c r="F70" s="59"/>
      <c r="G70" s="53"/>
      <c r="H70" s="53"/>
    </row>
    <row r="71" spans="2:11" ht="13.8" thickBot="1" x14ac:dyDescent="0.3">
      <c r="B71" s="41"/>
      <c r="C71" s="41"/>
      <c r="D71" s="41"/>
      <c r="E71" s="41"/>
      <c r="F71" s="41"/>
    </row>
    <row r="72" spans="2:11" ht="13.8" thickBot="1" x14ac:dyDescent="0.3">
      <c r="B72" s="71" t="s">
        <v>74</v>
      </c>
      <c r="C72" s="62"/>
      <c r="D72" s="62"/>
      <c r="E72" s="63"/>
      <c r="F72" s="72" t="s">
        <v>75</v>
      </c>
      <c r="G72" s="2"/>
      <c r="H72" s="3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2:K72"/>
  <sheetViews>
    <sheetView topLeftCell="A58" workbookViewId="0">
      <selection activeCell="C59" sqref="C59:C70"/>
    </sheetView>
  </sheetViews>
  <sheetFormatPr defaultRowHeight="13.2" x14ac:dyDescent="0.25"/>
  <cols>
    <col min="2" max="2" width="26.3320312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263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438</v>
      </c>
      <c r="C5" s="7"/>
      <c r="D5" s="7"/>
      <c r="E5" s="7"/>
      <c r="F5" s="7"/>
      <c r="G5" s="67"/>
      <c r="H5" s="6"/>
    </row>
    <row r="6" spans="2:8" x14ac:dyDescent="0.25">
      <c r="B6" s="68" t="s">
        <v>257</v>
      </c>
      <c r="C6" s="10"/>
      <c r="D6" s="10"/>
      <c r="E6" s="10"/>
      <c r="F6" s="10"/>
      <c r="G6" s="69"/>
      <c r="H6" s="6"/>
    </row>
    <row r="7" spans="2:8" ht="13.8" thickBot="1" x14ac:dyDescent="0.3">
      <c r="B7" s="13" t="s">
        <v>437</v>
      </c>
      <c r="C7" s="14"/>
      <c r="D7" s="14"/>
      <c r="E7" s="14"/>
      <c r="F7" s="14"/>
      <c r="G7" s="65"/>
      <c r="H7" s="6"/>
    </row>
    <row r="8" spans="2:8" x14ac:dyDescent="0.25">
      <c r="B8" s="6"/>
      <c r="C8" s="6"/>
      <c r="D8" s="6"/>
      <c r="E8" s="6"/>
      <c r="F8" s="6"/>
      <c r="G8" s="6"/>
      <c r="H8" s="6"/>
    </row>
    <row r="9" spans="2:8" x14ac:dyDescent="0.25">
      <c r="B9" s="15" t="s">
        <v>13</v>
      </c>
      <c r="C9" s="16" t="s">
        <v>14</v>
      </c>
      <c r="D9" s="17" t="s">
        <v>15</v>
      </c>
      <c r="E9" s="17" t="s">
        <v>16</v>
      </c>
      <c r="F9" s="17" t="s">
        <v>17</v>
      </c>
      <c r="G9" s="17" t="s">
        <v>18</v>
      </c>
      <c r="H9" s="17" t="s">
        <v>19</v>
      </c>
    </row>
    <row r="10" spans="2:8" x14ac:dyDescent="0.25">
      <c r="B10" s="16" t="s">
        <v>20</v>
      </c>
      <c r="C10" s="18"/>
      <c r="D10" s="18">
        <v>1</v>
      </c>
      <c r="E10" s="18">
        <f>D10+0.75</f>
        <v>1.75</v>
      </c>
      <c r="F10" s="18">
        <f>E10+0.75</f>
        <v>2.5</v>
      </c>
      <c r="G10" s="18">
        <f>F10+0.75</f>
        <v>3.25</v>
      </c>
      <c r="H10" s="18">
        <f>G10+0.75</f>
        <v>4</v>
      </c>
    </row>
    <row r="11" spans="2:8" x14ac:dyDescent="0.25">
      <c r="B11" s="17" t="s">
        <v>21</v>
      </c>
      <c r="C11" s="18">
        <v>1</v>
      </c>
      <c r="D11" s="19">
        <f>(D10*C11)</f>
        <v>1</v>
      </c>
      <c r="E11" s="19">
        <f>(E10*C11)</f>
        <v>1.75</v>
      </c>
      <c r="F11" s="19">
        <f>(F10*C11)</f>
        <v>2.5</v>
      </c>
      <c r="G11" s="19">
        <f>(G10*C11)</f>
        <v>3.25</v>
      </c>
      <c r="H11" s="19">
        <f>(H10*C11)</f>
        <v>4</v>
      </c>
    </row>
    <row r="12" spans="2:8" x14ac:dyDescent="0.25">
      <c r="B12" s="17" t="s">
        <v>22</v>
      </c>
      <c r="C12" s="18">
        <v>2</v>
      </c>
      <c r="D12" s="19">
        <f>(D10*C12)</f>
        <v>2</v>
      </c>
      <c r="E12" s="19">
        <v>3</v>
      </c>
      <c r="F12" s="19">
        <f>(F10*C12)</f>
        <v>5</v>
      </c>
      <c r="G12" s="19">
        <f>(G10*C12)</f>
        <v>6.5</v>
      </c>
      <c r="H12" s="19">
        <f>(H10*C12)</f>
        <v>8</v>
      </c>
    </row>
    <row r="13" spans="2:8" x14ac:dyDescent="0.25">
      <c r="B13" s="17" t="s">
        <v>23</v>
      </c>
      <c r="C13" s="18">
        <v>3</v>
      </c>
      <c r="D13" s="19">
        <f>(D10*C13)</f>
        <v>3</v>
      </c>
      <c r="E13" s="19">
        <f>(E10*C13)</f>
        <v>5.25</v>
      </c>
      <c r="F13" s="19">
        <f>(F10*C13)</f>
        <v>7.5</v>
      </c>
      <c r="G13" s="19">
        <f>(G10*C13)</f>
        <v>9.75</v>
      </c>
      <c r="H13" s="19">
        <f>(H10*C13)</f>
        <v>12</v>
      </c>
    </row>
    <row r="15" spans="2:8" x14ac:dyDescent="0.25">
      <c r="B15" s="20" t="s">
        <v>142</v>
      </c>
      <c r="C15" s="21"/>
    </row>
    <row r="17" spans="2:11" ht="13.8" x14ac:dyDescent="0.3">
      <c r="B17" s="22" t="s">
        <v>29</v>
      </c>
      <c r="C17" s="23" t="s">
        <v>14</v>
      </c>
      <c r="D17" s="24" t="s">
        <v>15</v>
      </c>
      <c r="E17" s="24" t="s">
        <v>16</v>
      </c>
      <c r="F17" s="24" t="s">
        <v>17</v>
      </c>
      <c r="G17" s="24" t="s">
        <v>18</v>
      </c>
      <c r="H17" s="24" t="s">
        <v>19</v>
      </c>
      <c r="I17" s="25"/>
      <c r="J17" s="25"/>
      <c r="K17" s="25"/>
    </row>
    <row r="18" spans="2:11" ht="13.8" x14ac:dyDescent="0.3">
      <c r="B18" s="26" t="s">
        <v>20</v>
      </c>
      <c r="C18" s="27"/>
      <c r="D18" s="27"/>
      <c r="E18" s="27"/>
      <c r="F18" s="27"/>
      <c r="G18" s="27"/>
      <c r="H18" s="27"/>
      <c r="I18" s="25"/>
      <c r="J18" s="25"/>
      <c r="K18" s="25"/>
    </row>
    <row r="19" spans="2:11" ht="13.8" x14ac:dyDescent="0.3">
      <c r="B19" s="28" t="s">
        <v>21</v>
      </c>
      <c r="C19" s="27"/>
      <c r="D19" s="132">
        <v>1.54</v>
      </c>
      <c r="E19" s="132">
        <f>D19*E11</f>
        <v>2.6950000000000003</v>
      </c>
      <c r="F19" s="132">
        <f>D19*F11</f>
        <v>3.85</v>
      </c>
      <c r="G19" s="132">
        <f>D19*G11</f>
        <v>5.0049999999999999</v>
      </c>
      <c r="H19" s="132">
        <f>D19*H11</f>
        <v>6.16</v>
      </c>
      <c r="I19" s="25"/>
      <c r="J19" s="25"/>
      <c r="K19" s="25"/>
    </row>
    <row r="20" spans="2:11" ht="13.8" x14ac:dyDescent="0.3">
      <c r="B20" s="28" t="s">
        <v>22</v>
      </c>
      <c r="C20" s="27"/>
      <c r="D20" s="132">
        <f>D19*D12</f>
        <v>3.08</v>
      </c>
      <c r="E20" s="132">
        <f>D19*E12</f>
        <v>4.62</v>
      </c>
      <c r="F20" s="132">
        <f>D19*F12</f>
        <v>7.7</v>
      </c>
      <c r="G20" s="132">
        <f>D19*G12</f>
        <v>10.01</v>
      </c>
      <c r="H20" s="132">
        <f>D19*H12</f>
        <v>12.32</v>
      </c>
      <c r="I20" s="25"/>
      <c r="J20" s="25"/>
      <c r="K20" s="25"/>
    </row>
    <row r="21" spans="2:11" ht="13.8" x14ac:dyDescent="0.3">
      <c r="B21" s="28" t="s">
        <v>23</v>
      </c>
      <c r="C21" s="27"/>
      <c r="D21" s="132">
        <f>D19*D13</f>
        <v>4.62</v>
      </c>
      <c r="E21" s="132">
        <f>D19*E13</f>
        <v>8.0850000000000009</v>
      </c>
      <c r="F21" s="132">
        <f>D19*F13</f>
        <v>11.55</v>
      </c>
      <c r="G21" s="132">
        <f>D19*G13</f>
        <v>15.015000000000001</v>
      </c>
      <c r="H21" s="132">
        <f>D19*H13</f>
        <v>18.48</v>
      </c>
      <c r="I21" s="25"/>
      <c r="J21" s="25"/>
      <c r="K21" s="25"/>
    </row>
    <row r="22" spans="2:11" ht="14.4" thickBot="1" x14ac:dyDescent="0.35"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2:11" ht="14.4" thickBot="1" x14ac:dyDescent="0.3">
      <c r="B23" s="64" t="s">
        <v>30</v>
      </c>
      <c r="C23" s="29"/>
      <c r="D23" s="30"/>
      <c r="E23" s="29"/>
      <c r="F23" s="143">
        <v>8.09</v>
      </c>
      <c r="G23" s="152" t="s">
        <v>334</v>
      </c>
      <c r="H23" s="32"/>
      <c r="I23" s="73" t="s">
        <v>31</v>
      </c>
      <c r="J23" s="32"/>
      <c r="K23" s="32"/>
    </row>
    <row r="24" spans="2:11" ht="15.6" x14ac:dyDescent="0.25">
      <c r="B24" s="34"/>
      <c r="C24" s="32"/>
      <c r="D24" s="35"/>
      <c r="E24" s="32"/>
      <c r="F24" s="33"/>
      <c r="G24" s="32"/>
      <c r="H24" s="32"/>
      <c r="I24" s="32"/>
      <c r="J24" s="32"/>
      <c r="K24" s="32"/>
    </row>
    <row r="25" spans="2:11" ht="13.8" x14ac:dyDescent="0.25">
      <c r="B25" s="36" t="s">
        <v>34</v>
      </c>
      <c r="C25" s="32"/>
      <c r="D25" s="35"/>
      <c r="E25" s="32"/>
      <c r="F25" s="33"/>
      <c r="G25" s="32"/>
      <c r="H25" s="32"/>
      <c r="I25" s="32"/>
      <c r="J25" s="32"/>
      <c r="K25" s="32"/>
    </row>
    <row r="26" spans="2:11" ht="15.6" x14ac:dyDescent="0.25">
      <c r="B26" s="34"/>
      <c r="C26" s="32"/>
      <c r="D26" s="35"/>
      <c r="E26" s="32"/>
      <c r="F26" s="40" t="s">
        <v>37</v>
      </c>
      <c r="G26" s="32"/>
      <c r="H26" s="32"/>
      <c r="I26" s="37"/>
      <c r="J26" s="32"/>
      <c r="K26" s="32"/>
    </row>
    <row r="27" spans="2:11" x14ac:dyDescent="0.25">
      <c r="B27" s="38" t="s">
        <v>35</v>
      </c>
      <c r="C27" s="38"/>
      <c r="D27" s="38" t="s">
        <v>36</v>
      </c>
      <c r="E27" s="39">
        <v>0</v>
      </c>
      <c r="F27" s="42" t="s">
        <v>21</v>
      </c>
    </row>
    <row r="28" spans="2:11" x14ac:dyDescent="0.25">
      <c r="B28" s="41" t="s">
        <v>76</v>
      </c>
      <c r="C28" s="41"/>
      <c r="D28" s="41" t="s">
        <v>36</v>
      </c>
      <c r="E28" s="39">
        <v>0</v>
      </c>
      <c r="F28" s="42" t="s">
        <v>17</v>
      </c>
    </row>
    <row r="29" spans="2:11" x14ac:dyDescent="0.25">
      <c r="B29" s="38" t="s">
        <v>40</v>
      </c>
      <c r="C29" s="38"/>
      <c r="D29" s="38" t="s">
        <v>36</v>
      </c>
      <c r="E29" s="39">
        <v>0</v>
      </c>
      <c r="F29" s="42" t="s">
        <v>23</v>
      </c>
    </row>
    <row r="31" spans="2:11" x14ac:dyDescent="0.25">
      <c r="B31" s="38" t="s">
        <v>77</v>
      </c>
      <c r="C31" s="44"/>
      <c r="D31" s="38"/>
      <c r="E31" s="38"/>
      <c r="F31" s="38"/>
      <c r="G31" s="38"/>
      <c r="H31" s="38"/>
      <c r="I31" s="38"/>
      <c r="J31" s="45">
        <v>3</v>
      </c>
      <c r="K31" s="39">
        <v>0</v>
      </c>
    </row>
    <row r="32" spans="2:11" x14ac:dyDescent="0.25">
      <c r="B32" s="41" t="s">
        <v>78</v>
      </c>
      <c r="C32" s="46"/>
      <c r="D32" s="41"/>
      <c r="E32" s="41"/>
      <c r="F32" s="41"/>
      <c r="G32" s="41"/>
      <c r="H32" s="41"/>
      <c r="I32" s="41"/>
      <c r="J32" s="45">
        <v>2</v>
      </c>
      <c r="K32" s="39">
        <v>0</v>
      </c>
    </row>
    <row r="33" spans="2:11" x14ac:dyDescent="0.25">
      <c r="B33" s="38" t="s">
        <v>79</v>
      </c>
      <c r="C33" s="44"/>
      <c r="D33" s="38"/>
      <c r="E33" s="38"/>
      <c r="F33" s="38"/>
      <c r="G33" s="38"/>
      <c r="H33" s="38"/>
      <c r="I33" s="38"/>
      <c r="J33" s="45">
        <v>2</v>
      </c>
      <c r="K33" s="39">
        <v>0</v>
      </c>
    </row>
    <row r="34" spans="2:11" x14ac:dyDescent="0.25">
      <c r="B34" s="41" t="s">
        <v>80</v>
      </c>
      <c r="C34" s="46"/>
      <c r="D34" s="41"/>
      <c r="E34" s="41"/>
      <c r="F34" s="41"/>
      <c r="G34" s="41"/>
      <c r="H34" s="41"/>
      <c r="I34" s="41"/>
      <c r="J34" s="45">
        <v>3</v>
      </c>
      <c r="K34" s="39">
        <v>0</v>
      </c>
    </row>
    <row r="35" spans="2:11" x14ac:dyDescent="0.25">
      <c r="B35" s="38" t="s">
        <v>81</v>
      </c>
      <c r="C35" s="44"/>
      <c r="D35" s="38"/>
      <c r="E35" s="38"/>
      <c r="F35" s="38"/>
      <c r="G35" s="38"/>
      <c r="H35" s="38"/>
      <c r="I35" s="38"/>
      <c r="J35" s="45">
        <v>3</v>
      </c>
      <c r="K35" s="39">
        <v>0</v>
      </c>
    </row>
    <row r="36" spans="2:11" x14ac:dyDescent="0.25">
      <c r="B36" s="41" t="s">
        <v>82</v>
      </c>
      <c r="C36" s="46"/>
      <c r="D36" s="41"/>
      <c r="E36" s="41"/>
      <c r="F36" s="41"/>
      <c r="G36" s="41"/>
      <c r="H36" s="41"/>
      <c r="I36" s="41"/>
      <c r="J36" s="45">
        <v>2</v>
      </c>
      <c r="K36" s="39">
        <v>0</v>
      </c>
    </row>
    <row r="37" spans="2:11" x14ac:dyDescent="0.25">
      <c r="B37" s="38" t="s">
        <v>50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83</v>
      </c>
      <c r="C38" s="46"/>
      <c r="D38" s="41"/>
      <c r="E38" s="41"/>
      <c r="F38" s="41"/>
      <c r="G38" s="41"/>
      <c r="H38" s="41"/>
      <c r="I38" s="41"/>
      <c r="J38" s="45">
        <v>3</v>
      </c>
      <c r="K38" s="39">
        <v>0</v>
      </c>
    </row>
    <row r="39" spans="2:11" x14ac:dyDescent="0.25">
      <c r="B39" s="38" t="s">
        <v>52</v>
      </c>
      <c r="C39" s="44"/>
      <c r="D39" s="38"/>
      <c r="E39" s="38"/>
      <c r="F39" s="38"/>
      <c r="G39" s="38"/>
      <c r="H39" s="38"/>
      <c r="I39" s="38"/>
      <c r="J39" s="45">
        <v>2</v>
      </c>
      <c r="K39" s="39">
        <v>0</v>
      </c>
    </row>
    <row r="40" spans="2:11" x14ac:dyDescent="0.25">
      <c r="B40" s="41" t="s">
        <v>84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85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86</v>
      </c>
      <c r="C42" s="46"/>
      <c r="D42" s="41"/>
      <c r="E42" s="41"/>
      <c r="F42" s="41"/>
      <c r="G42" s="41"/>
      <c r="H42" s="41"/>
      <c r="I42" s="41"/>
      <c r="J42" s="45">
        <v>2</v>
      </c>
      <c r="K42" s="39">
        <v>0</v>
      </c>
    </row>
    <row r="43" spans="2:11" x14ac:dyDescent="0.25">
      <c r="B43" s="38" t="s">
        <v>87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335</v>
      </c>
      <c r="C44" s="46"/>
      <c r="D44" s="41"/>
      <c r="E44" s="41"/>
      <c r="F44" s="41"/>
      <c r="G44" s="41"/>
      <c r="H44" s="41"/>
      <c r="I44" s="41"/>
      <c r="J44" s="45">
        <v>3</v>
      </c>
      <c r="K44" s="39">
        <v>0</v>
      </c>
    </row>
    <row r="45" spans="2:11" x14ac:dyDescent="0.25">
      <c r="B45" s="38" t="s">
        <v>337</v>
      </c>
      <c r="C45" s="38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88</v>
      </c>
      <c r="C46" s="41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336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54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56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38" t="s">
        <v>88</v>
      </c>
      <c r="C50" s="44"/>
      <c r="D50" s="38"/>
      <c r="E50" s="38"/>
      <c r="F50" s="38"/>
      <c r="G50" s="38"/>
      <c r="H50" s="38"/>
      <c r="I50" s="38"/>
      <c r="J50" s="45">
        <v>3</v>
      </c>
      <c r="K50" s="39">
        <v>0</v>
      </c>
    </row>
    <row r="52" spans="2:11" ht="14.4" x14ac:dyDescent="0.3">
      <c r="B52" s="43" t="s">
        <v>59</v>
      </c>
    </row>
    <row r="54" spans="2:11" ht="14.4" x14ac:dyDescent="0.35">
      <c r="B54" s="38" t="s">
        <v>89</v>
      </c>
      <c r="C54" s="47"/>
      <c r="D54" s="47"/>
      <c r="E54" s="47"/>
      <c r="F54" s="47"/>
      <c r="G54" s="47"/>
      <c r="H54" s="47"/>
      <c r="I54" s="47"/>
      <c r="J54" s="131">
        <v>0.5</v>
      </c>
      <c r="K54" s="49">
        <v>0</v>
      </c>
    </row>
    <row r="55" spans="2:11" ht="14.4" x14ac:dyDescent="0.35">
      <c r="B55" s="41" t="s">
        <v>61</v>
      </c>
      <c r="J55" s="131">
        <v>0.5</v>
      </c>
      <c r="K55" s="49">
        <v>0</v>
      </c>
    </row>
    <row r="56" spans="2:11" ht="14.4" x14ac:dyDescent="0.35">
      <c r="B56" s="38" t="s">
        <v>90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63</v>
      </c>
      <c r="J57" s="131">
        <v>0.25</v>
      </c>
      <c r="K57" s="49">
        <v>0</v>
      </c>
    </row>
    <row r="58" spans="2:11" ht="14.4" x14ac:dyDescent="0.35">
      <c r="C58" s="145"/>
      <c r="K58" s="50"/>
    </row>
    <row r="59" spans="2:11" ht="14.4" x14ac:dyDescent="0.35">
      <c r="B59" s="54" t="s">
        <v>91</v>
      </c>
      <c r="C59" s="183">
        <f>(2500+F23)+(F23*(((E27+E28+E29)+(K31+K32+K33+K34+K35+K36+K37+K38+K39+K40+K41+K42+K43+K44+K45+K46+K47+K48+K49+K50))-(K54+K55+K56+K57)))</f>
        <v>2508.09</v>
      </c>
      <c r="D59" s="149" t="s">
        <v>334</v>
      </c>
      <c r="E59" s="54"/>
      <c r="F59" s="53"/>
      <c r="G59" s="53"/>
      <c r="H59" s="53"/>
      <c r="K59" s="50"/>
    </row>
    <row r="60" spans="2:11" ht="14.4" x14ac:dyDescent="0.35">
      <c r="B60" s="54" t="s">
        <v>92</v>
      </c>
      <c r="C60" s="183">
        <v>25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C61" s="184"/>
      <c r="D61" s="53"/>
      <c r="E61" s="54"/>
      <c r="F61" s="53"/>
      <c r="G61" s="53"/>
      <c r="H61" s="53"/>
      <c r="K61" s="50"/>
    </row>
    <row r="62" spans="2:11" ht="13.8" x14ac:dyDescent="0.3">
      <c r="B62" s="51" t="s">
        <v>69</v>
      </c>
      <c r="C62" s="178">
        <f>IF(C59&lt;C60,C60,C59)</f>
        <v>2508.09</v>
      </c>
      <c r="D62" s="162" t="s">
        <v>334</v>
      </c>
      <c r="E62" s="54"/>
      <c r="F62" s="53"/>
      <c r="G62" s="53"/>
      <c r="H62" s="53"/>
      <c r="I62" s="53"/>
      <c r="J62" s="53"/>
      <c r="K62" s="53"/>
    </row>
    <row r="63" spans="2:11" ht="13.8" x14ac:dyDescent="0.3">
      <c r="B63" s="53"/>
      <c r="C63" s="179"/>
      <c r="D63" s="53"/>
      <c r="E63" s="53"/>
      <c r="F63" s="53"/>
      <c r="G63" s="53"/>
      <c r="H63" s="53"/>
      <c r="I63" s="53"/>
      <c r="J63" s="53"/>
      <c r="K63" s="53"/>
    </row>
    <row r="64" spans="2:11" ht="13.8" x14ac:dyDescent="0.3">
      <c r="B64" s="55" t="s">
        <v>70</v>
      </c>
      <c r="C64" s="180" t="s">
        <v>71</v>
      </c>
      <c r="D64" s="55"/>
      <c r="E64" s="56">
        <v>0</v>
      </c>
      <c r="F64" s="41"/>
      <c r="G64" s="53"/>
      <c r="H64" s="53"/>
      <c r="I64" s="53"/>
      <c r="J64" s="53"/>
      <c r="K64" s="53"/>
    </row>
    <row r="65" spans="2:11" ht="13.8" x14ac:dyDescent="0.3">
      <c r="B65" s="37"/>
      <c r="C65" s="181"/>
      <c r="D65" s="41"/>
      <c r="E65" s="58"/>
      <c r="F65" s="59"/>
      <c r="G65" s="53"/>
      <c r="H65" s="53"/>
      <c r="I65" s="53"/>
      <c r="J65" s="53"/>
      <c r="K65" s="53"/>
    </row>
    <row r="66" spans="2:11" ht="13.8" x14ac:dyDescent="0.3">
      <c r="B66" s="60" t="s">
        <v>72</v>
      </c>
      <c r="C66" s="182">
        <f>C62*E64</f>
        <v>0</v>
      </c>
      <c r="D66" s="162" t="s">
        <v>334</v>
      </c>
      <c r="E66" s="58"/>
      <c r="F66" s="59"/>
      <c r="G66" s="53"/>
      <c r="H66" s="53"/>
      <c r="I66" s="53"/>
      <c r="J66" s="53"/>
      <c r="K66" s="53"/>
    </row>
    <row r="67" spans="2:11" ht="13.8" x14ac:dyDescent="0.3">
      <c r="B67" s="37"/>
      <c r="C67" s="181"/>
      <c r="D67" s="41"/>
      <c r="E67" s="58"/>
      <c r="F67" s="59"/>
      <c r="G67" s="53"/>
      <c r="H67" s="53"/>
      <c r="I67" s="53"/>
      <c r="J67" s="53"/>
      <c r="K67" s="53"/>
    </row>
    <row r="68" spans="2:11" ht="13.8" x14ac:dyDescent="0.3">
      <c r="B68" s="55" t="s">
        <v>97</v>
      </c>
      <c r="C68" s="180" t="s">
        <v>71</v>
      </c>
      <c r="D68" s="55"/>
      <c r="E68" s="56">
        <v>0</v>
      </c>
      <c r="F68" s="41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</row>
    <row r="70" spans="2:11" ht="13.8" x14ac:dyDescent="0.3">
      <c r="B70" s="60" t="s">
        <v>94</v>
      </c>
      <c r="C70" s="182">
        <f>IF((C62*E64)&gt;0,(C66*E68),IF((C62*E64)=0,(C62*E68)))</f>
        <v>0</v>
      </c>
      <c r="D70" s="162" t="s">
        <v>334</v>
      </c>
      <c r="E70" s="58"/>
      <c r="F70" s="59"/>
      <c r="G70" s="53"/>
      <c r="H70" s="53"/>
    </row>
    <row r="71" spans="2:11" ht="13.8" thickBot="1" x14ac:dyDescent="0.3">
      <c r="B71" s="41"/>
      <c r="C71" s="41"/>
      <c r="D71" s="41"/>
      <c r="E71" s="41"/>
      <c r="F71" s="41"/>
    </row>
    <row r="72" spans="2:11" ht="13.8" thickBot="1" x14ac:dyDescent="0.3">
      <c r="B72" s="71" t="s">
        <v>74</v>
      </c>
      <c r="C72" s="62"/>
      <c r="D72" s="62"/>
      <c r="E72" s="63"/>
      <c r="F72" s="72" t="s">
        <v>75</v>
      </c>
      <c r="G72" s="2"/>
      <c r="H72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2:K72"/>
  <sheetViews>
    <sheetView topLeftCell="A55" workbookViewId="0">
      <selection activeCell="C59" sqref="C59:C70"/>
    </sheetView>
  </sheetViews>
  <sheetFormatPr defaultRowHeight="13.2" x14ac:dyDescent="0.25"/>
  <cols>
    <col min="2" max="2" width="26.3320312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263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438</v>
      </c>
      <c r="C5" s="7"/>
      <c r="D5" s="7"/>
      <c r="E5" s="7"/>
      <c r="F5" s="7"/>
      <c r="G5" s="67"/>
      <c r="H5" s="6"/>
    </row>
    <row r="6" spans="2:8" x14ac:dyDescent="0.25">
      <c r="B6" s="68" t="s">
        <v>257</v>
      </c>
      <c r="C6" s="10"/>
      <c r="D6" s="10"/>
      <c r="E6" s="10"/>
      <c r="F6" s="10"/>
      <c r="G6" s="69"/>
      <c r="H6" s="6"/>
    </row>
    <row r="7" spans="2:8" ht="13.8" thickBot="1" x14ac:dyDescent="0.3">
      <c r="B7" s="13" t="s">
        <v>437</v>
      </c>
      <c r="C7" s="14"/>
      <c r="D7" s="14"/>
      <c r="E7" s="14"/>
      <c r="F7" s="14"/>
      <c r="G7" s="65"/>
      <c r="H7" s="6"/>
    </row>
    <row r="8" spans="2:8" x14ac:dyDescent="0.25">
      <c r="B8" s="6"/>
      <c r="C8" s="6"/>
      <c r="D8" s="6"/>
      <c r="E8" s="6"/>
      <c r="F8" s="6"/>
      <c r="G8" s="6"/>
      <c r="H8" s="6"/>
    </row>
    <row r="9" spans="2:8" x14ac:dyDescent="0.25">
      <c r="B9" s="15" t="s">
        <v>13</v>
      </c>
      <c r="C9" s="16" t="s">
        <v>14</v>
      </c>
      <c r="D9" s="17" t="s">
        <v>15</v>
      </c>
      <c r="E9" s="17" t="s">
        <v>16</v>
      </c>
      <c r="F9" s="17" t="s">
        <v>17</v>
      </c>
      <c r="G9" s="17" t="s">
        <v>18</v>
      </c>
      <c r="H9" s="17" t="s">
        <v>19</v>
      </c>
    </row>
    <row r="10" spans="2:8" x14ac:dyDescent="0.25">
      <c r="B10" s="16" t="s">
        <v>20</v>
      </c>
      <c r="C10" s="18"/>
      <c r="D10" s="18">
        <v>1</v>
      </c>
      <c r="E10" s="18">
        <f>D10+0.75</f>
        <v>1.75</v>
      </c>
      <c r="F10" s="18">
        <f>E10+0.75</f>
        <v>2.5</v>
      </c>
      <c r="G10" s="18">
        <f>F10+0.75</f>
        <v>3.25</v>
      </c>
      <c r="H10" s="18">
        <f>G10+0.75</f>
        <v>4</v>
      </c>
    </row>
    <row r="11" spans="2:8" x14ac:dyDescent="0.25">
      <c r="B11" s="17" t="s">
        <v>21</v>
      </c>
      <c r="C11" s="18">
        <v>1</v>
      </c>
      <c r="D11" s="19">
        <f>(D10*C11)</f>
        <v>1</v>
      </c>
      <c r="E11" s="19">
        <f>(E10*C11)</f>
        <v>1.75</v>
      </c>
      <c r="F11" s="19">
        <f>(F10*C11)</f>
        <v>2.5</v>
      </c>
      <c r="G11" s="19">
        <f>(G10*C11)</f>
        <v>3.25</v>
      </c>
      <c r="H11" s="19">
        <f>(H10*C11)</f>
        <v>4</v>
      </c>
    </row>
    <row r="12" spans="2:8" x14ac:dyDescent="0.25">
      <c r="B12" s="17" t="s">
        <v>22</v>
      </c>
      <c r="C12" s="18">
        <v>2</v>
      </c>
      <c r="D12" s="19">
        <f>(D10*C12)</f>
        <v>2</v>
      </c>
      <c r="E12" s="19">
        <v>3</v>
      </c>
      <c r="F12" s="19">
        <f>(F10*C12)</f>
        <v>5</v>
      </c>
      <c r="G12" s="19">
        <f>(G10*C12)</f>
        <v>6.5</v>
      </c>
      <c r="H12" s="19">
        <f>(H10*C12)</f>
        <v>8</v>
      </c>
    </row>
    <row r="13" spans="2:8" x14ac:dyDescent="0.25">
      <c r="B13" s="17" t="s">
        <v>23</v>
      </c>
      <c r="C13" s="18">
        <v>3</v>
      </c>
      <c r="D13" s="19">
        <f>(D10*C13)</f>
        <v>3</v>
      </c>
      <c r="E13" s="19">
        <f>(E10*C13)</f>
        <v>5.25</v>
      </c>
      <c r="F13" s="19">
        <f>(F10*C13)</f>
        <v>7.5</v>
      </c>
      <c r="G13" s="19">
        <f>(G10*C13)</f>
        <v>9.75</v>
      </c>
      <c r="H13" s="19">
        <f>(H10*C13)</f>
        <v>12</v>
      </c>
    </row>
    <row r="15" spans="2:8" x14ac:dyDescent="0.25">
      <c r="B15" s="20" t="s">
        <v>142</v>
      </c>
      <c r="C15" s="21"/>
    </row>
    <row r="17" spans="2:11" ht="13.8" x14ac:dyDescent="0.3">
      <c r="B17" s="22" t="s">
        <v>29</v>
      </c>
      <c r="C17" s="23" t="s">
        <v>14</v>
      </c>
      <c r="D17" s="24" t="s">
        <v>15</v>
      </c>
      <c r="E17" s="24" t="s">
        <v>16</v>
      </c>
      <c r="F17" s="24" t="s">
        <v>17</v>
      </c>
      <c r="G17" s="24" t="s">
        <v>18</v>
      </c>
      <c r="H17" s="24" t="s">
        <v>19</v>
      </c>
      <c r="I17" s="25"/>
      <c r="J17" s="25"/>
      <c r="K17" s="25"/>
    </row>
    <row r="18" spans="2:11" ht="13.8" x14ac:dyDescent="0.3">
      <c r="B18" s="26" t="s">
        <v>20</v>
      </c>
      <c r="C18" s="27"/>
      <c r="D18" s="27"/>
      <c r="E18" s="27"/>
      <c r="F18" s="27"/>
      <c r="G18" s="27"/>
      <c r="H18" s="27"/>
      <c r="I18" s="25"/>
      <c r="J18" s="25"/>
      <c r="K18" s="25"/>
    </row>
    <row r="19" spans="2:11" ht="13.8" x14ac:dyDescent="0.3">
      <c r="B19" s="28" t="s">
        <v>21</v>
      </c>
      <c r="C19" s="27"/>
      <c r="D19" s="132">
        <v>1.67</v>
      </c>
      <c r="E19" s="132">
        <f>D19*E11</f>
        <v>2.9224999999999999</v>
      </c>
      <c r="F19" s="132">
        <f>D19*F11</f>
        <v>4.1749999999999998</v>
      </c>
      <c r="G19" s="132">
        <f>D19*G11</f>
        <v>5.4275000000000002</v>
      </c>
      <c r="H19" s="132">
        <f>D19*H11</f>
        <v>6.68</v>
      </c>
      <c r="I19" s="25"/>
      <c r="J19" s="25"/>
      <c r="K19" s="25"/>
    </row>
    <row r="20" spans="2:11" ht="13.8" x14ac:dyDescent="0.3">
      <c r="B20" s="28" t="s">
        <v>22</v>
      </c>
      <c r="C20" s="27"/>
      <c r="D20" s="132">
        <f>D19*D12</f>
        <v>3.34</v>
      </c>
      <c r="E20" s="132">
        <f>D19*E12</f>
        <v>5.01</v>
      </c>
      <c r="F20" s="132">
        <f>D19*F12</f>
        <v>8.35</v>
      </c>
      <c r="G20" s="132">
        <f>D19*G12</f>
        <v>10.855</v>
      </c>
      <c r="H20" s="132">
        <f>D19*H12</f>
        <v>13.36</v>
      </c>
      <c r="I20" s="25"/>
      <c r="J20" s="25"/>
      <c r="K20" s="25"/>
    </row>
    <row r="21" spans="2:11" ht="13.8" x14ac:dyDescent="0.3">
      <c r="B21" s="28" t="s">
        <v>23</v>
      </c>
      <c r="C21" s="27"/>
      <c r="D21" s="132">
        <f>D19*D13</f>
        <v>5.01</v>
      </c>
      <c r="E21" s="132">
        <f>D19*E13</f>
        <v>8.7675000000000001</v>
      </c>
      <c r="F21" s="132">
        <f>D19*F13</f>
        <v>12.524999999999999</v>
      </c>
      <c r="G21" s="132">
        <f>D19*G13</f>
        <v>16.282499999999999</v>
      </c>
      <c r="H21" s="132">
        <f>D19*H13</f>
        <v>20.04</v>
      </c>
      <c r="I21" s="25"/>
      <c r="J21" s="25"/>
      <c r="K21" s="25"/>
    </row>
    <row r="22" spans="2:11" ht="14.4" thickBot="1" x14ac:dyDescent="0.35"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2:11" ht="14.4" thickBot="1" x14ac:dyDescent="0.3">
      <c r="B23" s="64" t="s">
        <v>30</v>
      </c>
      <c r="C23" s="29"/>
      <c r="D23" s="30"/>
      <c r="E23" s="29"/>
      <c r="F23" s="143">
        <v>8.77</v>
      </c>
      <c r="G23" s="152" t="s">
        <v>334</v>
      </c>
      <c r="H23" s="32"/>
      <c r="I23" s="73" t="s">
        <v>31</v>
      </c>
      <c r="J23" s="32"/>
      <c r="K23" s="32"/>
    </row>
    <row r="24" spans="2:11" ht="15.6" x14ac:dyDescent="0.25">
      <c r="B24" s="34"/>
      <c r="C24" s="32"/>
      <c r="D24" s="35"/>
      <c r="E24" s="32"/>
      <c r="F24" s="33"/>
      <c r="G24" s="32"/>
      <c r="H24" s="32"/>
      <c r="I24" s="32"/>
      <c r="J24" s="32"/>
      <c r="K24" s="32"/>
    </row>
    <row r="25" spans="2:11" ht="13.8" x14ac:dyDescent="0.25">
      <c r="B25" s="36" t="s">
        <v>34</v>
      </c>
      <c r="C25" s="32"/>
      <c r="D25" s="35"/>
      <c r="E25" s="32"/>
      <c r="F25" s="33"/>
      <c r="G25" s="32"/>
      <c r="H25" s="32"/>
      <c r="I25" s="32"/>
      <c r="J25" s="32"/>
      <c r="K25" s="32"/>
    </row>
    <row r="26" spans="2:11" ht="15.6" x14ac:dyDescent="0.25">
      <c r="B26" s="34"/>
      <c r="C26" s="32"/>
      <c r="D26" s="35"/>
      <c r="E26" s="32"/>
      <c r="F26" s="40" t="s">
        <v>37</v>
      </c>
      <c r="G26" s="32"/>
      <c r="H26" s="32"/>
      <c r="I26" s="37"/>
      <c r="J26" s="32"/>
      <c r="K26" s="32"/>
    </row>
    <row r="27" spans="2:11" x14ac:dyDescent="0.25">
      <c r="B27" s="38" t="s">
        <v>35</v>
      </c>
      <c r="C27" s="38"/>
      <c r="D27" s="38" t="s">
        <v>36</v>
      </c>
      <c r="E27" s="39">
        <v>0</v>
      </c>
      <c r="F27" s="42" t="s">
        <v>21</v>
      </c>
    </row>
    <row r="28" spans="2:11" x14ac:dyDescent="0.25">
      <c r="B28" s="41" t="s">
        <v>76</v>
      </c>
      <c r="C28" s="41"/>
      <c r="D28" s="41" t="s">
        <v>36</v>
      </c>
      <c r="E28" s="39">
        <v>0</v>
      </c>
      <c r="F28" s="42" t="s">
        <v>17</v>
      </c>
    </row>
    <row r="29" spans="2:11" x14ac:dyDescent="0.25">
      <c r="B29" s="38" t="s">
        <v>40</v>
      </c>
      <c r="C29" s="38"/>
      <c r="D29" s="38" t="s">
        <v>36</v>
      </c>
      <c r="E29" s="39">
        <v>0</v>
      </c>
      <c r="F29" s="42" t="s">
        <v>23</v>
      </c>
    </row>
    <row r="31" spans="2:11" x14ac:dyDescent="0.25">
      <c r="B31" s="38" t="s">
        <v>77</v>
      </c>
      <c r="C31" s="44"/>
      <c r="D31" s="38"/>
      <c r="E31" s="38"/>
      <c r="F31" s="38"/>
      <c r="G31" s="38"/>
      <c r="H31" s="38"/>
      <c r="I31" s="38"/>
      <c r="J31" s="45">
        <v>3</v>
      </c>
      <c r="K31" s="39">
        <v>0</v>
      </c>
    </row>
    <row r="32" spans="2:11" x14ac:dyDescent="0.25">
      <c r="B32" s="41" t="s">
        <v>78</v>
      </c>
      <c r="C32" s="46"/>
      <c r="D32" s="41"/>
      <c r="E32" s="41"/>
      <c r="F32" s="41"/>
      <c r="G32" s="41"/>
      <c r="H32" s="41"/>
      <c r="I32" s="41"/>
      <c r="J32" s="45">
        <v>2</v>
      </c>
      <c r="K32" s="39">
        <v>0</v>
      </c>
    </row>
    <row r="33" spans="2:11" x14ac:dyDescent="0.25">
      <c r="B33" s="38" t="s">
        <v>79</v>
      </c>
      <c r="C33" s="44"/>
      <c r="D33" s="38"/>
      <c r="E33" s="38"/>
      <c r="F33" s="38"/>
      <c r="G33" s="38"/>
      <c r="H33" s="38"/>
      <c r="I33" s="38"/>
      <c r="J33" s="45">
        <v>2</v>
      </c>
      <c r="K33" s="39">
        <v>0</v>
      </c>
    </row>
    <row r="34" spans="2:11" x14ac:dyDescent="0.25">
      <c r="B34" s="41" t="s">
        <v>80</v>
      </c>
      <c r="C34" s="46"/>
      <c r="D34" s="41"/>
      <c r="E34" s="41"/>
      <c r="F34" s="41"/>
      <c r="G34" s="41"/>
      <c r="H34" s="41"/>
      <c r="I34" s="41"/>
      <c r="J34" s="45">
        <v>3</v>
      </c>
      <c r="K34" s="39">
        <v>0</v>
      </c>
    </row>
    <row r="35" spans="2:11" x14ac:dyDescent="0.25">
      <c r="B35" s="38" t="s">
        <v>81</v>
      </c>
      <c r="C35" s="44"/>
      <c r="D35" s="38"/>
      <c r="E35" s="38"/>
      <c r="F35" s="38"/>
      <c r="G35" s="38"/>
      <c r="H35" s="38"/>
      <c r="I35" s="38"/>
      <c r="J35" s="45">
        <v>3</v>
      </c>
      <c r="K35" s="39">
        <v>0</v>
      </c>
    </row>
    <row r="36" spans="2:11" x14ac:dyDescent="0.25">
      <c r="B36" s="41" t="s">
        <v>82</v>
      </c>
      <c r="C36" s="46"/>
      <c r="D36" s="41"/>
      <c r="E36" s="41"/>
      <c r="F36" s="41"/>
      <c r="G36" s="41"/>
      <c r="H36" s="41"/>
      <c r="I36" s="41"/>
      <c r="J36" s="45">
        <v>2</v>
      </c>
      <c r="K36" s="39">
        <v>0</v>
      </c>
    </row>
    <row r="37" spans="2:11" x14ac:dyDescent="0.25">
      <c r="B37" s="38" t="s">
        <v>50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83</v>
      </c>
      <c r="C38" s="46"/>
      <c r="D38" s="41"/>
      <c r="E38" s="41"/>
      <c r="F38" s="41"/>
      <c r="G38" s="41"/>
      <c r="H38" s="41"/>
      <c r="I38" s="41"/>
      <c r="J38" s="45">
        <v>3</v>
      </c>
      <c r="K38" s="39">
        <v>0</v>
      </c>
    </row>
    <row r="39" spans="2:11" x14ac:dyDescent="0.25">
      <c r="B39" s="38" t="s">
        <v>52</v>
      </c>
      <c r="C39" s="44"/>
      <c r="D39" s="38"/>
      <c r="E39" s="38"/>
      <c r="F39" s="38"/>
      <c r="G39" s="38"/>
      <c r="H39" s="38"/>
      <c r="I39" s="38"/>
      <c r="J39" s="45">
        <v>2</v>
      </c>
      <c r="K39" s="39">
        <v>0</v>
      </c>
    </row>
    <row r="40" spans="2:11" x14ac:dyDescent="0.25">
      <c r="B40" s="41" t="s">
        <v>84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85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86</v>
      </c>
      <c r="C42" s="46"/>
      <c r="D42" s="41"/>
      <c r="E42" s="41"/>
      <c r="F42" s="41"/>
      <c r="G42" s="41"/>
      <c r="H42" s="41"/>
      <c r="I42" s="41"/>
      <c r="J42" s="45">
        <v>2</v>
      </c>
      <c r="K42" s="39">
        <v>0</v>
      </c>
    </row>
    <row r="43" spans="2:11" x14ac:dyDescent="0.25">
      <c r="B43" s="38" t="s">
        <v>87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335</v>
      </c>
      <c r="C44" s="46"/>
      <c r="D44" s="41"/>
      <c r="E44" s="41"/>
      <c r="F44" s="41"/>
      <c r="G44" s="41"/>
      <c r="H44" s="41"/>
      <c r="I44" s="41"/>
      <c r="J44" s="45">
        <v>3</v>
      </c>
      <c r="K44" s="39">
        <v>0</v>
      </c>
    </row>
    <row r="45" spans="2:11" x14ac:dyDescent="0.25">
      <c r="B45" s="38" t="s">
        <v>337</v>
      </c>
      <c r="C45" s="38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88</v>
      </c>
      <c r="C46" s="41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336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54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56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38" t="s">
        <v>88</v>
      </c>
      <c r="C50" s="44"/>
      <c r="D50" s="38"/>
      <c r="E50" s="38"/>
      <c r="F50" s="38"/>
      <c r="G50" s="38"/>
      <c r="H50" s="38"/>
      <c r="I50" s="38"/>
      <c r="J50" s="45">
        <v>3</v>
      </c>
      <c r="K50" s="39">
        <v>0</v>
      </c>
    </row>
    <row r="52" spans="2:11" ht="14.4" x14ac:dyDescent="0.3">
      <c r="B52" s="43" t="s">
        <v>59</v>
      </c>
    </row>
    <row r="54" spans="2:11" ht="14.4" x14ac:dyDescent="0.35">
      <c r="B54" s="38" t="s">
        <v>89</v>
      </c>
      <c r="C54" s="47"/>
      <c r="D54" s="47"/>
      <c r="E54" s="47"/>
      <c r="F54" s="47"/>
      <c r="G54" s="47"/>
      <c r="H54" s="47"/>
      <c r="I54" s="47"/>
      <c r="J54" s="131">
        <v>0.5</v>
      </c>
      <c r="K54" s="49">
        <v>0</v>
      </c>
    </row>
    <row r="55" spans="2:11" ht="14.4" x14ac:dyDescent="0.35">
      <c r="B55" s="41" t="s">
        <v>61</v>
      </c>
      <c r="J55" s="131">
        <v>0.5</v>
      </c>
      <c r="K55" s="49">
        <v>0</v>
      </c>
    </row>
    <row r="56" spans="2:11" ht="14.4" x14ac:dyDescent="0.35">
      <c r="B56" s="38" t="s">
        <v>90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63</v>
      </c>
      <c r="J57" s="131">
        <v>0.25</v>
      </c>
      <c r="K57" s="49">
        <v>0</v>
      </c>
    </row>
    <row r="58" spans="2:11" ht="14.4" x14ac:dyDescent="0.35">
      <c r="C58" s="145"/>
      <c r="K58" s="50"/>
    </row>
    <row r="59" spans="2:11" ht="14.4" x14ac:dyDescent="0.35">
      <c r="B59" s="54" t="s">
        <v>91</v>
      </c>
      <c r="C59" s="183">
        <f>(3700+F23)+(F23*(((E27+E28+E29)+(K31+K32+K33+K34+K35+K36+K37+K38+K39+K40+K41+K42+K43+K44+K45+K46+K47+K48+K49+K50))-(K54+K55+K56+K57)))</f>
        <v>3708.77</v>
      </c>
      <c r="D59" s="149" t="s">
        <v>334</v>
      </c>
      <c r="E59" s="54"/>
      <c r="F59" s="53"/>
      <c r="G59" s="53"/>
      <c r="H59" s="53"/>
      <c r="K59" s="50"/>
    </row>
    <row r="60" spans="2:11" ht="14.4" x14ac:dyDescent="0.35">
      <c r="B60" s="54" t="s">
        <v>92</v>
      </c>
      <c r="C60" s="183">
        <v>25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C61" s="184"/>
      <c r="D61" s="53"/>
      <c r="E61" s="54"/>
      <c r="F61" s="53"/>
      <c r="G61" s="53"/>
      <c r="H61" s="53"/>
      <c r="K61" s="50"/>
    </row>
    <row r="62" spans="2:11" ht="13.8" x14ac:dyDescent="0.3">
      <c r="B62" s="51" t="s">
        <v>69</v>
      </c>
      <c r="C62" s="178">
        <f>IF(C59&lt;C60,C60,C59)</f>
        <v>3708.77</v>
      </c>
      <c r="D62" s="162" t="s">
        <v>334</v>
      </c>
      <c r="E62" s="54"/>
      <c r="F62" s="53"/>
      <c r="G62" s="53"/>
      <c r="H62" s="53"/>
      <c r="I62" s="53"/>
      <c r="J62" s="53"/>
      <c r="K62" s="53"/>
    </row>
    <row r="63" spans="2:11" ht="13.8" x14ac:dyDescent="0.3">
      <c r="B63" s="53"/>
      <c r="C63" s="179"/>
      <c r="D63" s="53"/>
      <c r="E63" s="53"/>
      <c r="F63" s="53"/>
      <c r="G63" s="53"/>
      <c r="H63" s="53"/>
      <c r="I63" s="53"/>
      <c r="J63" s="53"/>
      <c r="K63" s="53"/>
    </row>
    <row r="64" spans="2:11" ht="13.8" x14ac:dyDescent="0.3">
      <c r="B64" s="55" t="s">
        <v>70</v>
      </c>
      <c r="C64" s="180" t="s">
        <v>71</v>
      </c>
      <c r="D64" s="55"/>
      <c r="E64" s="56">
        <v>0</v>
      </c>
      <c r="F64" s="41"/>
      <c r="G64" s="53"/>
      <c r="H64" s="53"/>
      <c r="I64" s="53"/>
      <c r="J64" s="53"/>
      <c r="K64" s="53"/>
    </row>
    <row r="65" spans="2:11" ht="13.8" x14ac:dyDescent="0.3">
      <c r="B65" s="37"/>
      <c r="C65" s="181"/>
      <c r="D65" s="41"/>
      <c r="E65" s="58"/>
      <c r="F65" s="59"/>
      <c r="G65" s="53"/>
      <c r="H65" s="53"/>
      <c r="I65" s="53"/>
      <c r="J65" s="53"/>
      <c r="K65" s="53"/>
    </row>
    <row r="66" spans="2:11" ht="13.8" x14ac:dyDescent="0.3">
      <c r="B66" s="60" t="s">
        <v>72</v>
      </c>
      <c r="C66" s="182">
        <f>C62*E64</f>
        <v>0</v>
      </c>
      <c r="D66" s="162" t="s">
        <v>334</v>
      </c>
      <c r="E66" s="58"/>
      <c r="F66" s="59"/>
      <c r="G66" s="53"/>
      <c r="H66" s="53"/>
      <c r="I66" s="53"/>
      <c r="J66" s="53"/>
      <c r="K66" s="53"/>
    </row>
    <row r="67" spans="2:11" ht="13.8" x14ac:dyDescent="0.3">
      <c r="B67" s="37"/>
      <c r="C67" s="181"/>
      <c r="D67" s="41"/>
      <c r="E67" s="58"/>
      <c r="F67" s="59"/>
      <c r="G67" s="53"/>
      <c r="H67" s="53"/>
      <c r="I67" s="53"/>
      <c r="J67" s="53"/>
      <c r="K67" s="53"/>
    </row>
    <row r="68" spans="2:11" ht="13.8" x14ac:dyDescent="0.3">
      <c r="B68" s="55" t="s">
        <v>97</v>
      </c>
      <c r="C68" s="180" t="s">
        <v>71</v>
      </c>
      <c r="D68" s="55"/>
      <c r="E68" s="56">
        <v>0</v>
      </c>
      <c r="F68" s="41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</row>
    <row r="70" spans="2:11" ht="13.8" x14ac:dyDescent="0.3">
      <c r="B70" s="60" t="s">
        <v>94</v>
      </c>
      <c r="C70" s="182">
        <f>IF((C62*E64)&gt;0,(C66*E68),IF((C62*E64)=0,(C62*E68)))</f>
        <v>0</v>
      </c>
      <c r="D70" s="162" t="s">
        <v>334</v>
      </c>
      <c r="E70" s="58"/>
      <c r="F70" s="59"/>
      <c r="G70" s="53"/>
      <c r="H70" s="53"/>
    </row>
    <row r="71" spans="2:11" ht="13.8" thickBot="1" x14ac:dyDescent="0.3">
      <c r="B71" s="41"/>
      <c r="C71" s="41"/>
      <c r="D71" s="41"/>
      <c r="E71" s="41"/>
      <c r="F71" s="41"/>
    </row>
    <row r="72" spans="2:11" ht="13.8" thickBot="1" x14ac:dyDescent="0.3">
      <c r="B72" s="71" t="s">
        <v>74</v>
      </c>
      <c r="C72" s="62"/>
      <c r="D72" s="62"/>
      <c r="E72" s="63"/>
      <c r="F72" s="72" t="s">
        <v>75</v>
      </c>
      <c r="G72" s="2"/>
      <c r="H72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Planilha33"/>
  <dimension ref="B2:K71"/>
  <sheetViews>
    <sheetView topLeftCell="A51" workbookViewId="0">
      <selection activeCell="C54" sqref="C54:C69"/>
    </sheetView>
  </sheetViews>
  <sheetFormatPr defaultRowHeight="13.2" x14ac:dyDescent="0.25"/>
  <cols>
    <col min="2" max="2" width="32.33203125" customWidth="1"/>
    <col min="3" max="3" width="16" customWidth="1"/>
    <col min="6" max="6" width="14" customWidth="1"/>
  </cols>
  <sheetData>
    <row r="2" spans="2:11" ht="13.8" thickBot="1" x14ac:dyDescent="0.3"/>
    <row r="3" spans="2:11" ht="13.8" thickBot="1" x14ac:dyDescent="0.3">
      <c r="B3" s="1" t="s">
        <v>0</v>
      </c>
      <c r="C3" s="2"/>
      <c r="D3" s="3"/>
      <c r="E3" s="64" t="s">
        <v>440</v>
      </c>
    </row>
    <row r="4" spans="2:11" ht="13.8" thickBot="1" x14ac:dyDescent="0.3">
      <c r="B4" s="5"/>
      <c r="C4" s="6"/>
      <c r="D4" s="6"/>
    </row>
    <row r="5" spans="2:11" x14ac:dyDescent="0.25">
      <c r="B5" s="66" t="s">
        <v>258</v>
      </c>
      <c r="C5" s="7"/>
      <c r="D5" s="7"/>
      <c r="E5" s="7"/>
      <c r="F5" s="7"/>
      <c r="G5" s="7"/>
      <c r="H5" s="67"/>
    </row>
    <row r="6" spans="2:11" x14ac:dyDescent="0.25">
      <c r="B6" s="68" t="s">
        <v>259</v>
      </c>
      <c r="C6" s="10"/>
      <c r="D6" s="10"/>
      <c r="E6" s="10"/>
      <c r="F6" s="10"/>
      <c r="G6" s="10"/>
      <c r="H6" s="69"/>
    </row>
    <row r="7" spans="2:11" x14ac:dyDescent="0.25">
      <c r="B7" s="68" t="s">
        <v>439</v>
      </c>
      <c r="C7" s="10"/>
      <c r="D7" s="10"/>
      <c r="E7" s="10"/>
      <c r="F7" s="10"/>
      <c r="G7" s="10"/>
      <c r="H7" s="69"/>
    </row>
    <row r="8" spans="2:11" ht="13.8" thickBot="1" x14ac:dyDescent="0.3">
      <c r="B8" s="13"/>
      <c r="C8" s="14"/>
      <c r="D8" s="14"/>
      <c r="E8" s="14"/>
      <c r="F8" s="14"/>
      <c r="G8" s="14"/>
      <c r="H8" s="65"/>
    </row>
    <row r="9" spans="2:11" x14ac:dyDescent="0.25">
      <c r="B9" s="5"/>
      <c r="C9" s="6"/>
      <c r="D9" s="6"/>
    </row>
    <row r="10" spans="2:11" x14ac:dyDescent="0.25">
      <c r="B10" s="114"/>
      <c r="C10" s="115"/>
      <c r="D10" s="109"/>
      <c r="E10" s="109"/>
      <c r="F10" s="109"/>
      <c r="G10" s="109"/>
      <c r="H10" s="109"/>
    </row>
    <row r="11" spans="2:11" x14ac:dyDescent="0.25">
      <c r="B11" s="115"/>
      <c r="C11" s="109"/>
      <c r="D11" s="109"/>
      <c r="E11" s="109"/>
      <c r="F11" s="109"/>
      <c r="G11" s="109"/>
      <c r="H11" s="109"/>
    </row>
    <row r="12" spans="2:11" ht="13.8" thickBot="1" x14ac:dyDescent="0.3">
      <c r="B12" s="109"/>
      <c r="C12" s="175"/>
      <c r="D12" s="154"/>
      <c r="E12" s="154"/>
      <c r="F12" s="154"/>
      <c r="G12" s="116"/>
      <c r="H12" s="116"/>
    </row>
    <row r="13" spans="2:11" ht="13.8" thickBot="1" x14ac:dyDescent="0.3">
      <c r="B13" s="64" t="s">
        <v>441</v>
      </c>
      <c r="C13" s="153">
        <v>15</v>
      </c>
      <c r="D13" s="154"/>
      <c r="E13" s="154"/>
      <c r="F13" s="154"/>
      <c r="G13" s="116"/>
      <c r="H13" s="116"/>
    </row>
    <row r="14" spans="2:11" ht="13.8" thickBot="1" x14ac:dyDescent="0.3">
      <c r="B14" s="64" t="s">
        <v>442</v>
      </c>
      <c r="C14" s="153">
        <v>5</v>
      </c>
      <c r="D14" s="154"/>
      <c r="E14" s="154"/>
      <c r="F14" s="154"/>
      <c r="G14" s="116"/>
      <c r="H14" s="116"/>
    </row>
    <row r="15" spans="2:11" x14ac:dyDescent="0.25">
      <c r="C15" s="145"/>
      <c r="D15" s="145"/>
      <c r="E15" s="145"/>
      <c r="F15" s="145"/>
    </row>
    <row r="16" spans="2:11" ht="13.8" x14ac:dyDescent="0.3">
      <c r="B16" s="117"/>
      <c r="C16" s="160"/>
      <c r="D16" s="161"/>
      <c r="E16" s="161"/>
      <c r="F16" s="161"/>
      <c r="G16" s="118"/>
      <c r="H16" s="118"/>
      <c r="I16" s="25"/>
      <c r="J16" s="25"/>
      <c r="K16" s="25"/>
    </row>
    <row r="17" spans="2:11" ht="14.4" thickBot="1" x14ac:dyDescent="0.35">
      <c r="B17" s="25"/>
      <c r="C17" s="155"/>
      <c r="D17" s="155"/>
      <c r="E17" s="155"/>
      <c r="F17" s="155"/>
      <c r="G17" s="25"/>
      <c r="H17" s="25"/>
      <c r="I17" s="25"/>
      <c r="J17" s="25"/>
      <c r="K17" s="25"/>
    </row>
    <row r="18" spans="2:11" ht="14.4" thickBot="1" x14ac:dyDescent="0.3">
      <c r="B18" s="64" t="s">
        <v>30</v>
      </c>
      <c r="C18" s="156"/>
      <c r="D18" s="157"/>
      <c r="E18" s="156"/>
      <c r="F18" s="158">
        <f>(C13-C14)/65</f>
        <v>0.15384615384615385</v>
      </c>
      <c r="G18" s="152" t="s">
        <v>334</v>
      </c>
      <c r="H18" s="32"/>
      <c r="I18" s="73" t="s">
        <v>31</v>
      </c>
      <c r="J18" s="32"/>
      <c r="K18" s="32"/>
    </row>
    <row r="19" spans="2:11" ht="15.6" x14ac:dyDescent="0.25">
      <c r="B19" s="34"/>
      <c r="C19" s="32"/>
      <c r="D19" s="35"/>
      <c r="E19" s="32"/>
      <c r="F19" s="33"/>
      <c r="G19" s="32"/>
      <c r="H19" s="32"/>
      <c r="I19" s="32"/>
      <c r="J19" s="32"/>
      <c r="K19" s="32"/>
    </row>
    <row r="20" spans="2:11" ht="13.8" x14ac:dyDescent="0.25">
      <c r="B20" s="36" t="s">
        <v>34</v>
      </c>
      <c r="C20" s="32"/>
      <c r="D20" s="35"/>
      <c r="E20" s="32"/>
      <c r="F20" s="33"/>
      <c r="G20" s="32"/>
      <c r="H20" s="32"/>
      <c r="I20" s="32"/>
      <c r="J20" s="32"/>
      <c r="K20" s="32"/>
    </row>
    <row r="21" spans="2:11" ht="15.6" x14ac:dyDescent="0.25">
      <c r="B21" s="34"/>
      <c r="C21" s="32"/>
      <c r="D21" s="35"/>
      <c r="E21" s="32"/>
      <c r="F21" s="40" t="s">
        <v>37</v>
      </c>
      <c r="G21" s="32"/>
      <c r="H21" s="32"/>
      <c r="I21" s="37"/>
      <c r="J21" s="32"/>
      <c r="K21" s="32"/>
    </row>
    <row r="22" spans="2:11" x14ac:dyDescent="0.25">
      <c r="B22" s="38" t="s">
        <v>35</v>
      </c>
      <c r="C22" s="38"/>
      <c r="D22" s="38" t="s">
        <v>36</v>
      </c>
      <c r="E22" s="39">
        <v>0</v>
      </c>
      <c r="F22" s="42" t="s">
        <v>21</v>
      </c>
    </row>
    <row r="23" spans="2:11" x14ac:dyDescent="0.25">
      <c r="B23" s="41" t="s">
        <v>76</v>
      </c>
      <c r="C23" s="41"/>
      <c r="D23" s="41" t="s">
        <v>36</v>
      </c>
      <c r="E23" s="39">
        <v>0</v>
      </c>
      <c r="F23" s="42" t="s">
        <v>17</v>
      </c>
    </row>
    <row r="24" spans="2:11" x14ac:dyDescent="0.25">
      <c r="B24" s="38" t="s">
        <v>40</v>
      </c>
      <c r="C24" s="38"/>
      <c r="D24" s="38" t="s">
        <v>36</v>
      </c>
      <c r="E24" s="39">
        <v>0</v>
      </c>
      <c r="F24" s="42" t="s">
        <v>23</v>
      </c>
    </row>
    <row r="26" spans="2:11" x14ac:dyDescent="0.25">
      <c r="B26" s="38" t="s">
        <v>77</v>
      </c>
      <c r="C26" s="44"/>
      <c r="D26" s="38"/>
      <c r="E26" s="38"/>
      <c r="F26" s="38"/>
      <c r="G26" s="38"/>
      <c r="H26" s="38"/>
      <c r="I26" s="38"/>
      <c r="J26" s="45">
        <v>3</v>
      </c>
      <c r="K26" s="39">
        <v>0</v>
      </c>
    </row>
    <row r="27" spans="2:11" x14ac:dyDescent="0.25">
      <c r="B27" s="41" t="s">
        <v>78</v>
      </c>
      <c r="C27" s="46"/>
      <c r="D27" s="41"/>
      <c r="E27" s="41"/>
      <c r="F27" s="41"/>
      <c r="G27" s="41"/>
      <c r="H27" s="41"/>
      <c r="I27" s="41"/>
      <c r="J27" s="45">
        <v>2</v>
      </c>
      <c r="K27" s="39">
        <v>0</v>
      </c>
    </row>
    <row r="28" spans="2:11" x14ac:dyDescent="0.25">
      <c r="B28" s="38" t="s">
        <v>79</v>
      </c>
      <c r="C28" s="44"/>
      <c r="D28" s="38"/>
      <c r="E28" s="38"/>
      <c r="F28" s="38"/>
      <c r="G28" s="38"/>
      <c r="H28" s="38"/>
      <c r="I28" s="38"/>
      <c r="J28" s="45">
        <v>2</v>
      </c>
      <c r="K28" s="39">
        <v>0</v>
      </c>
    </row>
    <row r="29" spans="2:11" x14ac:dyDescent="0.25">
      <c r="B29" s="41" t="s">
        <v>80</v>
      </c>
      <c r="C29" s="46"/>
      <c r="D29" s="41"/>
      <c r="E29" s="41"/>
      <c r="F29" s="41"/>
      <c r="G29" s="41"/>
      <c r="H29" s="41"/>
      <c r="I29" s="41"/>
      <c r="J29" s="45">
        <v>3</v>
      </c>
      <c r="K29" s="39">
        <v>0</v>
      </c>
    </row>
    <row r="30" spans="2:11" x14ac:dyDescent="0.25">
      <c r="B30" s="38" t="s">
        <v>81</v>
      </c>
      <c r="C30" s="44"/>
      <c r="D30" s="38"/>
      <c r="E30" s="38"/>
      <c r="F30" s="38"/>
      <c r="G30" s="38"/>
      <c r="H30" s="38"/>
      <c r="I30" s="38"/>
      <c r="J30" s="45">
        <v>3</v>
      </c>
      <c r="K30" s="39">
        <v>0</v>
      </c>
    </row>
    <row r="31" spans="2:11" x14ac:dyDescent="0.25">
      <c r="B31" s="41" t="s">
        <v>82</v>
      </c>
      <c r="C31" s="46"/>
      <c r="D31" s="41"/>
      <c r="E31" s="41"/>
      <c r="F31" s="41"/>
      <c r="G31" s="41"/>
      <c r="H31" s="41"/>
      <c r="I31" s="41"/>
      <c r="J31" s="45">
        <v>2</v>
      </c>
      <c r="K31" s="39">
        <v>0</v>
      </c>
    </row>
    <row r="32" spans="2:11" x14ac:dyDescent="0.25">
      <c r="B32" s="38" t="s">
        <v>50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83</v>
      </c>
      <c r="C33" s="46"/>
      <c r="D33" s="41"/>
      <c r="E33" s="41"/>
      <c r="F33" s="41"/>
      <c r="G33" s="41"/>
      <c r="H33" s="41"/>
      <c r="I33" s="41"/>
      <c r="J33" s="45">
        <v>3</v>
      </c>
      <c r="K33" s="39">
        <v>0</v>
      </c>
    </row>
    <row r="34" spans="2:11" x14ac:dyDescent="0.25">
      <c r="B34" s="38" t="s">
        <v>52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84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85</v>
      </c>
      <c r="C36" s="44"/>
      <c r="D36" s="38"/>
      <c r="E36" s="38"/>
      <c r="F36" s="38"/>
      <c r="G36" s="38"/>
      <c r="H36" s="38"/>
      <c r="I36" s="38"/>
      <c r="J36" s="45">
        <v>2</v>
      </c>
      <c r="K36" s="39">
        <v>0</v>
      </c>
    </row>
    <row r="37" spans="2:11" x14ac:dyDescent="0.25">
      <c r="B37" s="41" t="s">
        <v>86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87</v>
      </c>
      <c r="C38" s="44"/>
      <c r="D38" s="38"/>
      <c r="E38" s="38"/>
      <c r="F38" s="38"/>
      <c r="G38" s="38"/>
      <c r="H38" s="38"/>
      <c r="I38" s="38"/>
      <c r="J38" s="45">
        <v>2</v>
      </c>
      <c r="K38" s="39">
        <v>0</v>
      </c>
    </row>
    <row r="39" spans="2:11" x14ac:dyDescent="0.25">
      <c r="B39" s="41" t="s">
        <v>335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337</v>
      </c>
      <c r="C40" s="38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88</v>
      </c>
      <c r="C41" s="41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336</v>
      </c>
      <c r="C42" s="38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54</v>
      </c>
      <c r="C43" s="41"/>
      <c r="D43" s="41"/>
      <c r="E43" s="41"/>
      <c r="F43" s="41"/>
      <c r="G43" s="41"/>
      <c r="H43" s="41"/>
      <c r="I43" s="41"/>
      <c r="J43" s="45">
        <v>3</v>
      </c>
      <c r="K43" s="39">
        <v>0</v>
      </c>
    </row>
    <row r="44" spans="2:11" x14ac:dyDescent="0.25">
      <c r="B44" s="38" t="s">
        <v>56</v>
      </c>
      <c r="C44" s="38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38" t="s">
        <v>88</v>
      </c>
      <c r="C45" s="44"/>
      <c r="D45" s="38"/>
      <c r="E45" s="38"/>
      <c r="F45" s="38"/>
      <c r="G45" s="38"/>
      <c r="H45" s="38"/>
      <c r="I45" s="38"/>
      <c r="J45" s="45">
        <v>3</v>
      </c>
      <c r="K45" s="39">
        <v>0</v>
      </c>
    </row>
    <row r="47" spans="2:11" ht="14.4" x14ac:dyDescent="0.3">
      <c r="B47" s="43" t="s">
        <v>59</v>
      </c>
    </row>
    <row r="49" spans="2:11" ht="14.4" x14ac:dyDescent="0.35">
      <c r="B49" s="38" t="s">
        <v>89</v>
      </c>
      <c r="C49" s="47"/>
      <c r="D49" s="47"/>
      <c r="E49" s="47"/>
      <c r="F49" s="47"/>
      <c r="G49" s="47"/>
      <c r="H49" s="47"/>
      <c r="I49" s="47"/>
      <c r="J49" s="131">
        <v>0.5</v>
      </c>
      <c r="K49" s="49">
        <v>0</v>
      </c>
    </row>
    <row r="50" spans="2:11" ht="14.4" x14ac:dyDescent="0.35">
      <c r="B50" s="41" t="s">
        <v>61</v>
      </c>
      <c r="J50" s="131">
        <v>0.5</v>
      </c>
      <c r="K50" s="49">
        <v>0</v>
      </c>
    </row>
    <row r="51" spans="2:11" ht="14.4" x14ac:dyDescent="0.35">
      <c r="B51" s="38" t="s">
        <v>90</v>
      </c>
      <c r="C51" s="47"/>
      <c r="D51" s="47"/>
      <c r="E51" s="47"/>
      <c r="F51" s="47"/>
      <c r="G51" s="47"/>
      <c r="H51" s="47"/>
      <c r="I51" s="47"/>
      <c r="J51" s="131">
        <v>0.5</v>
      </c>
      <c r="K51" s="49">
        <v>0</v>
      </c>
    </row>
    <row r="52" spans="2:11" ht="14.4" x14ac:dyDescent="0.35">
      <c r="B52" s="41" t="s">
        <v>63</v>
      </c>
      <c r="J52" s="131">
        <v>0.25</v>
      </c>
      <c r="K52" s="49">
        <v>0</v>
      </c>
    </row>
    <row r="53" spans="2:11" ht="14.4" x14ac:dyDescent="0.35">
      <c r="K53" s="50"/>
    </row>
    <row r="54" spans="2:11" ht="14.4" x14ac:dyDescent="0.35">
      <c r="B54" s="54" t="s">
        <v>91</v>
      </c>
      <c r="C54" s="183">
        <f>25+(F18*(((E22+E23+E24)+(K26+K27+K28+K29+K30+K31+K32+K33+K34+K35+K36+K37+K38+K39+K40+K41+K42+K43+K44+K45))-(K49+K50+K51+K52)))</f>
        <v>25</v>
      </c>
      <c r="D54" s="149" t="s">
        <v>334</v>
      </c>
      <c r="E54" s="54"/>
      <c r="F54" s="53"/>
      <c r="G54" s="53"/>
      <c r="H54" s="53"/>
      <c r="K54" s="50"/>
    </row>
    <row r="55" spans="2:11" ht="14.4" x14ac:dyDescent="0.35">
      <c r="B55" s="54" t="s">
        <v>92</v>
      </c>
      <c r="C55" s="183">
        <v>25</v>
      </c>
      <c r="D55" s="149" t="s">
        <v>334</v>
      </c>
      <c r="E55" s="54"/>
      <c r="F55" s="53"/>
      <c r="G55" s="53"/>
      <c r="H55" s="53"/>
      <c r="K55" s="50"/>
    </row>
    <row r="56" spans="2:11" ht="14.4" x14ac:dyDescent="0.35">
      <c r="C56" s="184"/>
      <c r="D56" s="53"/>
      <c r="E56" s="54"/>
      <c r="F56" s="53"/>
      <c r="G56" s="53"/>
      <c r="H56" s="53"/>
      <c r="K56" s="50"/>
    </row>
    <row r="57" spans="2:11" ht="13.8" x14ac:dyDescent="0.3">
      <c r="B57" s="51" t="s">
        <v>69</v>
      </c>
      <c r="C57" s="178">
        <f>IF(C54&lt;C55,C55,C54)</f>
        <v>25</v>
      </c>
      <c r="D57" s="162" t="s">
        <v>334</v>
      </c>
      <c r="E57" s="54"/>
      <c r="F57" s="53"/>
      <c r="G57" s="53"/>
      <c r="H57" s="53"/>
      <c r="I57" s="53"/>
      <c r="J57" s="53"/>
      <c r="K57" s="53"/>
    </row>
    <row r="58" spans="2:11" ht="13.8" x14ac:dyDescent="0.3">
      <c r="B58" s="53"/>
      <c r="C58" s="179"/>
      <c r="D58" s="53"/>
      <c r="E58" s="53"/>
      <c r="F58" s="53"/>
      <c r="G58" s="53"/>
      <c r="H58" s="53"/>
      <c r="I58" s="53"/>
      <c r="J58" s="53"/>
      <c r="K58" s="53"/>
    </row>
    <row r="59" spans="2:11" ht="13.8" x14ac:dyDescent="0.3">
      <c r="B59" s="51" t="s">
        <v>260</v>
      </c>
      <c r="C59" s="195">
        <v>10</v>
      </c>
      <c r="D59" s="53"/>
      <c r="E59" s="54"/>
      <c r="F59" s="53"/>
      <c r="G59" s="53"/>
      <c r="H59" s="53"/>
      <c r="I59" s="53"/>
      <c r="J59" s="53"/>
      <c r="K59" s="53"/>
    </row>
    <row r="60" spans="2:11" ht="13.8" x14ac:dyDescent="0.3">
      <c r="B60" s="54"/>
      <c r="C60" s="183"/>
      <c r="D60" s="53"/>
      <c r="E60" s="54"/>
      <c r="F60" s="53"/>
      <c r="G60" s="53"/>
      <c r="H60" s="53"/>
      <c r="I60" s="53"/>
      <c r="J60" s="53"/>
      <c r="K60" s="53"/>
    </row>
    <row r="61" spans="2:11" ht="13.8" x14ac:dyDescent="0.3">
      <c r="B61" s="60" t="s">
        <v>72</v>
      </c>
      <c r="C61" s="182">
        <f>C57*C59</f>
        <v>250</v>
      </c>
      <c r="D61" s="162" t="s">
        <v>334</v>
      </c>
      <c r="E61" s="54"/>
      <c r="F61" s="53"/>
      <c r="G61" s="53"/>
      <c r="H61" s="53"/>
      <c r="I61" s="53"/>
      <c r="J61" s="53"/>
      <c r="K61" s="53"/>
    </row>
    <row r="62" spans="2:11" ht="13.8" x14ac:dyDescent="0.3">
      <c r="B62" s="53"/>
      <c r="C62" s="179"/>
      <c r="D62" s="53"/>
      <c r="E62" s="53"/>
      <c r="F62" s="53"/>
      <c r="G62" s="53"/>
      <c r="H62" s="53"/>
      <c r="I62" s="53"/>
      <c r="J62" s="53"/>
      <c r="K62" s="53"/>
    </row>
    <row r="63" spans="2:11" ht="13.8" x14ac:dyDescent="0.3">
      <c r="B63" s="55" t="s">
        <v>70</v>
      </c>
      <c r="C63" s="180" t="s">
        <v>71</v>
      </c>
      <c r="D63" s="55"/>
      <c r="E63" s="56">
        <v>0</v>
      </c>
      <c r="F63" s="41"/>
      <c r="G63" s="53"/>
      <c r="H63" s="53"/>
      <c r="I63" s="53"/>
      <c r="J63" s="53"/>
      <c r="K63" s="53"/>
    </row>
    <row r="64" spans="2:11" ht="13.8" x14ac:dyDescent="0.3">
      <c r="B64" s="37"/>
      <c r="C64" s="181"/>
      <c r="D64" s="41"/>
      <c r="E64" s="58"/>
      <c r="F64" s="59"/>
      <c r="G64" s="53"/>
      <c r="H64" s="53"/>
      <c r="I64" s="53"/>
      <c r="J64" s="53"/>
      <c r="K64" s="53"/>
    </row>
    <row r="65" spans="2:11" ht="13.8" x14ac:dyDescent="0.3">
      <c r="B65" s="60" t="s">
        <v>94</v>
      </c>
      <c r="C65" s="182">
        <f>C61*E63</f>
        <v>0</v>
      </c>
      <c r="D65" s="162" t="s">
        <v>334</v>
      </c>
      <c r="E65" s="58"/>
      <c r="F65" s="59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/>
      <c r="F66" s="59"/>
      <c r="G66" s="53"/>
      <c r="H66" s="53"/>
      <c r="I66" s="53"/>
      <c r="J66" s="53"/>
      <c r="K66" s="53"/>
    </row>
    <row r="67" spans="2:11" ht="13.8" x14ac:dyDescent="0.3">
      <c r="B67" s="55" t="s">
        <v>97</v>
      </c>
      <c r="C67" s="180" t="s">
        <v>71</v>
      </c>
      <c r="D67" s="55"/>
      <c r="E67" s="56">
        <v>0</v>
      </c>
      <c r="F67" s="41"/>
      <c r="G67" s="53"/>
      <c r="H67" s="53"/>
      <c r="I67" s="53"/>
      <c r="J67" s="53"/>
      <c r="K67" s="53"/>
    </row>
    <row r="68" spans="2:11" ht="13.8" x14ac:dyDescent="0.3">
      <c r="B68" s="37"/>
      <c r="C68" s="181"/>
      <c r="D68" s="41"/>
      <c r="E68" s="58"/>
      <c r="F68" s="59"/>
      <c r="G68" s="53"/>
      <c r="H68" s="53"/>
    </row>
    <row r="69" spans="2:11" ht="13.8" x14ac:dyDescent="0.3">
      <c r="B69" s="60" t="s">
        <v>106</v>
      </c>
      <c r="C69" s="182">
        <f>IF((C61*E63)&gt;0,(C65*E67),IF((C61*E63)=0,(C61*E67)))</f>
        <v>0</v>
      </c>
      <c r="D69" s="162" t="s">
        <v>334</v>
      </c>
      <c r="E69" s="58"/>
      <c r="F69" s="59"/>
      <c r="G69" s="53"/>
      <c r="H69" s="53"/>
    </row>
    <row r="70" spans="2:11" ht="13.8" thickBot="1" x14ac:dyDescent="0.3">
      <c r="B70" s="41"/>
      <c r="C70" s="41"/>
      <c r="D70" s="41"/>
      <c r="E70" s="41"/>
      <c r="F70" s="41"/>
    </row>
    <row r="71" spans="2:11" ht="13.8" thickBot="1" x14ac:dyDescent="0.3">
      <c r="B71" s="71" t="s">
        <v>74</v>
      </c>
      <c r="C71" s="62"/>
      <c r="D71" s="62"/>
      <c r="E71" s="63"/>
      <c r="F71" s="72" t="s">
        <v>75</v>
      </c>
      <c r="G71" s="2"/>
      <c r="H71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Plan20"/>
  <dimension ref="B2:K72"/>
  <sheetViews>
    <sheetView topLeftCell="A55" workbookViewId="0">
      <selection activeCell="C59" sqref="C59:C70"/>
    </sheetView>
  </sheetViews>
  <sheetFormatPr defaultRowHeight="13.2" x14ac:dyDescent="0.25"/>
  <cols>
    <col min="2" max="2" width="26.4414062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268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443</v>
      </c>
      <c r="C5" s="7"/>
      <c r="D5" s="7"/>
      <c r="E5" s="7"/>
      <c r="F5" s="7"/>
      <c r="G5" s="67"/>
      <c r="H5" s="6"/>
    </row>
    <row r="6" spans="2:8" ht="13.8" thickBot="1" x14ac:dyDescent="0.3">
      <c r="B6" s="13" t="s">
        <v>444</v>
      </c>
      <c r="C6" s="14"/>
      <c r="D6" s="14"/>
      <c r="E6" s="14"/>
      <c r="F6" s="14"/>
      <c r="G6" s="65"/>
      <c r="H6" s="6"/>
    </row>
    <row r="7" spans="2:8" x14ac:dyDescent="0.25">
      <c r="B7" s="6"/>
      <c r="C7" s="6"/>
      <c r="D7" s="6"/>
      <c r="E7" s="6"/>
      <c r="F7" s="6"/>
      <c r="G7" s="6"/>
      <c r="H7" s="6"/>
    </row>
    <row r="8" spans="2:8" x14ac:dyDescent="0.25">
      <c r="B8" s="6"/>
      <c r="C8" s="6"/>
      <c r="D8" s="6"/>
      <c r="E8" s="6"/>
      <c r="F8" s="6"/>
      <c r="G8" s="6"/>
      <c r="H8" s="6"/>
    </row>
    <row r="9" spans="2:8" x14ac:dyDescent="0.25">
      <c r="B9" s="15" t="s">
        <v>13</v>
      </c>
      <c r="C9" s="16" t="s">
        <v>14</v>
      </c>
      <c r="D9" s="17" t="s">
        <v>15</v>
      </c>
      <c r="E9" s="17" t="s">
        <v>16</v>
      </c>
      <c r="F9" s="17" t="s">
        <v>17</v>
      </c>
      <c r="G9" s="17" t="s">
        <v>18</v>
      </c>
      <c r="H9" s="17" t="s">
        <v>19</v>
      </c>
    </row>
    <row r="10" spans="2:8" x14ac:dyDescent="0.25">
      <c r="B10" s="16" t="s">
        <v>20</v>
      </c>
      <c r="C10" s="18"/>
      <c r="D10" s="18">
        <v>1</v>
      </c>
      <c r="E10" s="18">
        <f>D10+0.75</f>
        <v>1.75</v>
      </c>
      <c r="F10" s="18">
        <f>E10+0.75</f>
        <v>2.5</v>
      </c>
      <c r="G10" s="18">
        <f>F10+0.75</f>
        <v>3.25</v>
      </c>
      <c r="H10" s="18">
        <f>G10+0.75</f>
        <v>4</v>
      </c>
    </row>
    <row r="11" spans="2:8" x14ac:dyDescent="0.25">
      <c r="B11" s="17" t="s">
        <v>21</v>
      </c>
      <c r="C11" s="18">
        <v>1</v>
      </c>
      <c r="D11" s="19">
        <f>(D10*C11)</f>
        <v>1</v>
      </c>
      <c r="E11" s="19">
        <f>(E10*C11)</f>
        <v>1.75</v>
      </c>
      <c r="F11" s="19">
        <f>(F10*C11)</f>
        <v>2.5</v>
      </c>
      <c r="G11" s="19">
        <f>(G10*C11)</f>
        <v>3.25</v>
      </c>
      <c r="H11" s="19">
        <f>(H10*C11)</f>
        <v>4</v>
      </c>
    </row>
    <row r="12" spans="2:8" x14ac:dyDescent="0.25">
      <c r="B12" s="17" t="s">
        <v>22</v>
      </c>
      <c r="C12" s="18">
        <v>2</v>
      </c>
      <c r="D12" s="19">
        <f>(D10*C12)</f>
        <v>2</v>
      </c>
      <c r="E12" s="19">
        <v>3</v>
      </c>
      <c r="F12" s="19">
        <f>(F10*C12)</f>
        <v>5</v>
      </c>
      <c r="G12" s="19">
        <f>(G10*C12)</f>
        <v>6.5</v>
      </c>
      <c r="H12" s="19">
        <f>(H10*C12)</f>
        <v>8</v>
      </c>
    </row>
    <row r="13" spans="2:8" x14ac:dyDescent="0.25">
      <c r="B13" s="17" t="s">
        <v>23</v>
      </c>
      <c r="C13" s="18">
        <v>3</v>
      </c>
      <c r="D13" s="19">
        <f>(D10*C13)</f>
        <v>3</v>
      </c>
      <c r="E13" s="19">
        <f>(E10*C13)</f>
        <v>5.25</v>
      </c>
      <c r="F13" s="19">
        <f>(F10*C13)</f>
        <v>7.5</v>
      </c>
      <c r="G13" s="19">
        <f>(G10*C13)</f>
        <v>9.75</v>
      </c>
      <c r="H13" s="19">
        <f>(H10*C13)</f>
        <v>12</v>
      </c>
    </row>
    <row r="15" spans="2:8" x14ac:dyDescent="0.25">
      <c r="B15" s="20" t="s">
        <v>142</v>
      </c>
      <c r="C15" s="21"/>
    </row>
    <row r="17" spans="2:11" ht="13.8" x14ac:dyDescent="0.3">
      <c r="B17" s="22" t="s">
        <v>29</v>
      </c>
      <c r="C17" s="23" t="s">
        <v>14</v>
      </c>
      <c r="D17" s="24" t="s">
        <v>15</v>
      </c>
      <c r="E17" s="24" t="s">
        <v>16</v>
      </c>
      <c r="F17" s="24" t="s">
        <v>17</v>
      </c>
      <c r="G17" s="24" t="s">
        <v>18</v>
      </c>
      <c r="H17" s="24" t="s">
        <v>19</v>
      </c>
      <c r="I17" s="25"/>
      <c r="J17" s="25"/>
      <c r="K17" s="25"/>
    </row>
    <row r="18" spans="2:11" ht="13.8" x14ac:dyDescent="0.3">
      <c r="B18" s="26" t="s">
        <v>20</v>
      </c>
      <c r="C18" s="27"/>
      <c r="D18" s="27"/>
      <c r="E18" s="27"/>
      <c r="F18" s="27"/>
      <c r="G18" s="27"/>
      <c r="H18" s="27"/>
      <c r="I18" s="25"/>
      <c r="J18" s="25"/>
      <c r="K18" s="25"/>
    </row>
    <row r="19" spans="2:11" ht="13.8" x14ac:dyDescent="0.3">
      <c r="B19" s="28" t="s">
        <v>21</v>
      </c>
      <c r="C19" s="27"/>
      <c r="D19" s="132">
        <v>31.41</v>
      </c>
      <c r="E19" s="132">
        <f>D19*E11</f>
        <v>54.967500000000001</v>
      </c>
      <c r="F19" s="132">
        <f>D19*F11</f>
        <v>78.525000000000006</v>
      </c>
      <c r="G19" s="132">
        <f>D19*G11</f>
        <v>102.0825</v>
      </c>
      <c r="H19" s="132">
        <f>D19*H11</f>
        <v>125.64</v>
      </c>
      <c r="I19" s="25"/>
      <c r="J19" s="25"/>
      <c r="K19" s="25"/>
    </row>
    <row r="20" spans="2:11" ht="13.8" x14ac:dyDescent="0.3">
      <c r="B20" s="28" t="s">
        <v>22</v>
      </c>
      <c r="C20" s="27"/>
      <c r="D20" s="132">
        <f>D19*D12</f>
        <v>62.82</v>
      </c>
      <c r="E20" s="132">
        <f>D19*E12</f>
        <v>94.23</v>
      </c>
      <c r="F20" s="132">
        <f>D19*F12</f>
        <v>157.05000000000001</v>
      </c>
      <c r="G20" s="132">
        <f>D19*G12</f>
        <v>204.16499999999999</v>
      </c>
      <c r="H20" s="132">
        <f>D19*H12</f>
        <v>251.28</v>
      </c>
      <c r="I20" s="25"/>
      <c r="J20" s="25"/>
      <c r="K20" s="25"/>
    </row>
    <row r="21" spans="2:11" ht="13.8" x14ac:dyDescent="0.3">
      <c r="B21" s="28" t="s">
        <v>23</v>
      </c>
      <c r="C21" s="27"/>
      <c r="D21" s="132">
        <f>D19*D13</f>
        <v>94.23</v>
      </c>
      <c r="E21" s="132">
        <f>D19*E13</f>
        <v>164.9025</v>
      </c>
      <c r="F21" s="132">
        <f>D19*F13</f>
        <v>235.57499999999999</v>
      </c>
      <c r="G21" s="132">
        <f>D19*G13</f>
        <v>306.2475</v>
      </c>
      <c r="H21" s="132">
        <f>D19*H13</f>
        <v>376.92</v>
      </c>
      <c r="I21" s="25"/>
      <c r="J21" s="25"/>
      <c r="K21" s="25"/>
    </row>
    <row r="22" spans="2:11" ht="14.4" thickBot="1" x14ac:dyDescent="0.35"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2:11" ht="14.4" thickBot="1" x14ac:dyDescent="0.3">
      <c r="B23" s="64" t="s">
        <v>30</v>
      </c>
      <c r="C23" s="29"/>
      <c r="D23" s="30"/>
      <c r="E23" s="29"/>
      <c r="F23" s="143">
        <v>164.9</v>
      </c>
      <c r="G23" s="152" t="s">
        <v>334</v>
      </c>
      <c r="H23" s="32"/>
      <c r="I23" s="73" t="s">
        <v>31</v>
      </c>
      <c r="J23" s="32"/>
      <c r="K23" s="32"/>
    </row>
    <row r="24" spans="2:11" ht="15.6" x14ac:dyDescent="0.25">
      <c r="B24" s="34"/>
      <c r="C24" s="32"/>
      <c r="D24" s="35"/>
      <c r="E24" s="32"/>
      <c r="F24" s="33"/>
      <c r="G24" s="32"/>
      <c r="H24" s="32"/>
      <c r="I24" s="32"/>
      <c r="J24" s="32"/>
      <c r="K24" s="32"/>
    </row>
    <row r="25" spans="2:11" ht="13.8" x14ac:dyDescent="0.25">
      <c r="B25" s="36" t="s">
        <v>34</v>
      </c>
      <c r="C25" s="32"/>
      <c r="D25" s="35"/>
      <c r="E25" s="32"/>
      <c r="F25" s="33"/>
      <c r="G25" s="32"/>
      <c r="H25" s="32"/>
      <c r="I25" s="32"/>
      <c r="J25" s="32"/>
      <c r="K25" s="32"/>
    </row>
    <row r="26" spans="2:11" ht="15.6" x14ac:dyDescent="0.25">
      <c r="B26" s="34"/>
      <c r="C26" s="32"/>
      <c r="D26" s="35"/>
      <c r="E26" s="32"/>
      <c r="F26" s="40" t="s">
        <v>37</v>
      </c>
      <c r="G26" s="32"/>
      <c r="H26" s="32"/>
      <c r="I26" s="37"/>
      <c r="J26" s="32"/>
      <c r="K26" s="32"/>
    </row>
    <row r="27" spans="2:11" x14ac:dyDescent="0.25">
      <c r="B27" s="38" t="s">
        <v>35</v>
      </c>
      <c r="C27" s="38"/>
      <c r="D27" s="38" t="s">
        <v>36</v>
      </c>
      <c r="E27" s="39">
        <v>0</v>
      </c>
      <c r="F27" s="42" t="s">
        <v>21</v>
      </c>
    </row>
    <row r="28" spans="2:11" x14ac:dyDescent="0.25">
      <c r="B28" s="41" t="s">
        <v>76</v>
      </c>
      <c r="C28" s="41"/>
      <c r="D28" s="41" t="s">
        <v>36</v>
      </c>
      <c r="E28" s="39">
        <v>0</v>
      </c>
      <c r="F28" s="42" t="s">
        <v>17</v>
      </c>
    </row>
    <row r="29" spans="2:11" x14ac:dyDescent="0.25">
      <c r="B29" s="38" t="s">
        <v>40</v>
      </c>
      <c r="C29" s="38"/>
      <c r="D29" s="38" t="s">
        <v>36</v>
      </c>
      <c r="E29" s="39">
        <v>0</v>
      </c>
      <c r="F29" s="42" t="s">
        <v>23</v>
      </c>
    </row>
    <row r="31" spans="2:11" x14ac:dyDescent="0.25">
      <c r="B31" s="38" t="s">
        <v>77</v>
      </c>
      <c r="C31" s="44"/>
      <c r="D31" s="38"/>
      <c r="E31" s="38"/>
      <c r="F31" s="38"/>
      <c r="G31" s="38"/>
      <c r="H31" s="38"/>
      <c r="I31" s="38"/>
      <c r="J31" s="45">
        <v>3</v>
      </c>
      <c r="K31" s="39">
        <v>0</v>
      </c>
    </row>
    <row r="32" spans="2:11" x14ac:dyDescent="0.25">
      <c r="B32" s="41" t="s">
        <v>78</v>
      </c>
      <c r="C32" s="46"/>
      <c r="D32" s="41"/>
      <c r="E32" s="41"/>
      <c r="F32" s="41"/>
      <c r="G32" s="41"/>
      <c r="H32" s="41"/>
      <c r="I32" s="41"/>
      <c r="J32" s="45">
        <v>2</v>
      </c>
      <c r="K32" s="39">
        <v>0</v>
      </c>
    </row>
    <row r="33" spans="2:11" x14ac:dyDescent="0.25">
      <c r="B33" s="38" t="s">
        <v>79</v>
      </c>
      <c r="C33" s="44"/>
      <c r="D33" s="38"/>
      <c r="E33" s="38"/>
      <c r="F33" s="38"/>
      <c r="G33" s="38"/>
      <c r="H33" s="38"/>
      <c r="I33" s="38"/>
      <c r="J33" s="45">
        <v>2</v>
      </c>
      <c r="K33" s="39">
        <v>0</v>
      </c>
    </row>
    <row r="34" spans="2:11" x14ac:dyDescent="0.25">
      <c r="B34" s="41" t="s">
        <v>80</v>
      </c>
      <c r="C34" s="46"/>
      <c r="D34" s="41"/>
      <c r="E34" s="41"/>
      <c r="F34" s="41"/>
      <c r="G34" s="41"/>
      <c r="H34" s="41"/>
      <c r="I34" s="41"/>
      <c r="J34" s="45">
        <v>3</v>
      </c>
      <c r="K34" s="39">
        <v>0</v>
      </c>
    </row>
    <row r="35" spans="2:11" x14ac:dyDescent="0.25">
      <c r="B35" s="38" t="s">
        <v>81</v>
      </c>
      <c r="C35" s="44"/>
      <c r="D35" s="38"/>
      <c r="E35" s="38"/>
      <c r="F35" s="38"/>
      <c r="G35" s="38"/>
      <c r="H35" s="38"/>
      <c r="I35" s="38"/>
      <c r="J35" s="45">
        <v>3</v>
      </c>
      <c r="K35" s="39">
        <v>0</v>
      </c>
    </row>
    <row r="36" spans="2:11" x14ac:dyDescent="0.25">
      <c r="B36" s="41" t="s">
        <v>82</v>
      </c>
      <c r="C36" s="46"/>
      <c r="D36" s="41"/>
      <c r="E36" s="41"/>
      <c r="F36" s="41"/>
      <c r="G36" s="41"/>
      <c r="H36" s="41"/>
      <c r="I36" s="41"/>
      <c r="J36" s="45">
        <v>2</v>
      </c>
      <c r="K36" s="39">
        <v>0</v>
      </c>
    </row>
    <row r="37" spans="2:11" x14ac:dyDescent="0.25">
      <c r="B37" s="38" t="s">
        <v>50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83</v>
      </c>
      <c r="C38" s="46"/>
      <c r="D38" s="41"/>
      <c r="E38" s="41"/>
      <c r="F38" s="41"/>
      <c r="G38" s="41"/>
      <c r="H38" s="41"/>
      <c r="I38" s="41"/>
      <c r="J38" s="45">
        <v>3</v>
      </c>
      <c r="K38" s="39">
        <v>0</v>
      </c>
    </row>
    <row r="39" spans="2:11" x14ac:dyDescent="0.25">
      <c r="B39" s="38" t="s">
        <v>52</v>
      </c>
      <c r="C39" s="44"/>
      <c r="D39" s="38"/>
      <c r="E39" s="38"/>
      <c r="F39" s="38"/>
      <c r="G39" s="38"/>
      <c r="H39" s="38"/>
      <c r="I39" s="38"/>
      <c r="J39" s="45">
        <v>2</v>
      </c>
      <c r="K39" s="39">
        <v>0</v>
      </c>
    </row>
    <row r="40" spans="2:11" x14ac:dyDescent="0.25">
      <c r="B40" s="41" t="s">
        <v>84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85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86</v>
      </c>
      <c r="C42" s="46"/>
      <c r="D42" s="41"/>
      <c r="E42" s="41"/>
      <c r="F42" s="41"/>
      <c r="G42" s="41"/>
      <c r="H42" s="41"/>
      <c r="I42" s="41"/>
      <c r="J42" s="45">
        <v>2</v>
      </c>
      <c r="K42" s="39">
        <v>0</v>
      </c>
    </row>
    <row r="43" spans="2:11" x14ac:dyDescent="0.25">
      <c r="B43" s="38" t="s">
        <v>87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335</v>
      </c>
      <c r="C44" s="46"/>
      <c r="D44" s="41"/>
      <c r="E44" s="41"/>
      <c r="F44" s="41"/>
      <c r="G44" s="41"/>
      <c r="H44" s="41"/>
      <c r="I44" s="41"/>
      <c r="J44" s="45">
        <v>3</v>
      </c>
      <c r="K44" s="39">
        <v>0</v>
      </c>
    </row>
    <row r="45" spans="2:11" x14ac:dyDescent="0.25">
      <c r="B45" s="38" t="s">
        <v>337</v>
      </c>
      <c r="C45" s="38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88</v>
      </c>
      <c r="C46" s="41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336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54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56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38" t="s">
        <v>88</v>
      </c>
      <c r="C50" s="44"/>
      <c r="D50" s="38"/>
      <c r="E50" s="38"/>
      <c r="F50" s="38"/>
      <c r="G50" s="38"/>
      <c r="H50" s="38"/>
      <c r="I50" s="38"/>
      <c r="J50" s="45">
        <v>3</v>
      </c>
      <c r="K50" s="39">
        <v>0</v>
      </c>
    </row>
    <row r="52" spans="2:11" ht="14.4" x14ac:dyDescent="0.3">
      <c r="B52" s="43" t="s">
        <v>59</v>
      </c>
    </row>
    <row r="54" spans="2:11" ht="14.4" x14ac:dyDescent="0.35">
      <c r="B54" s="38" t="s">
        <v>89</v>
      </c>
      <c r="C54" s="47"/>
      <c r="D54" s="47"/>
      <c r="E54" s="47"/>
      <c r="F54" s="47"/>
      <c r="G54" s="47"/>
      <c r="H54" s="47"/>
      <c r="I54" s="47"/>
      <c r="J54" s="131">
        <v>0.5</v>
      </c>
      <c r="K54" s="49">
        <v>0</v>
      </c>
    </row>
    <row r="55" spans="2:11" ht="14.4" x14ac:dyDescent="0.35">
      <c r="B55" s="41" t="s">
        <v>61</v>
      </c>
      <c r="J55" s="131">
        <v>0.5</v>
      </c>
      <c r="K55" s="49">
        <v>0</v>
      </c>
    </row>
    <row r="56" spans="2:11" ht="14.4" x14ac:dyDescent="0.35">
      <c r="B56" s="38" t="s">
        <v>90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63</v>
      </c>
      <c r="J57" s="131">
        <v>0.25</v>
      </c>
      <c r="K57" s="49">
        <v>0</v>
      </c>
    </row>
    <row r="58" spans="2:11" ht="14.4" x14ac:dyDescent="0.35">
      <c r="K58" s="50"/>
    </row>
    <row r="59" spans="2:11" ht="14.4" x14ac:dyDescent="0.35">
      <c r="B59" s="54" t="s">
        <v>91</v>
      </c>
      <c r="C59" s="183">
        <f>(500+F23)+(F23*(((E27+E28+E29)+(K31+K32+K33+K34+K35+K36+K37+K38+K39+K40+K41+K42+K43+K44+K45+K46+K47+K48+K49+K50))-(K54+K55+K56+K57)))</f>
        <v>664.9</v>
      </c>
      <c r="D59" s="149" t="s">
        <v>334</v>
      </c>
      <c r="E59" s="54"/>
      <c r="F59" s="53"/>
      <c r="G59" s="53"/>
      <c r="H59" s="53"/>
      <c r="K59" s="50"/>
    </row>
    <row r="60" spans="2:11" ht="14.4" x14ac:dyDescent="0.35">
      <c r="B60" s="54" t="s">
        <v>92</v>
      </c>
      <c r="C60" s="183">
        <v>500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C61" s="184"/>
      <c r="D61" s="53"/>
      <c r="E61" s="54"/>
      <c r="F61" s="53"/>
      <c r="G61" s="53"/>
      <c r="H61" s="53"/>
      <c r="K61" s="50"/>
    </row>
    <row r="62" spans="2:11" ht="13.8" x14ac:dyDescent="0.3">
      <c r="B62" s="51" t="s">
        <v>69</v>
      </c>
      <c r="C62" s="178">
        <f>IF(C59&lt;C60,C60,C59)</f>
        <v>664.9</v>
      </c>
      <c r="D62" s="162" t="s">
        <v>334</v>
      </c>
      <c r="E62" s="54"/>
      <c r="F62" s="53"/>
      <c r="G62" s="53"/>
      <c r="H62" s="53"/>
      <c r="I62" s="53"/>
      <c r="J62" s="53"/>
      <c r="K62" s="53"/>
    </row>
    <row r="63" spans="2:11" ht="13.8" x14ac:dyDescent="0.3">
      <c r="B63" s="53"/>
      <c r="C63" s="179"/>
      <c r="D63" s="53"/>
      <c r="E63" s="53"/>
      <c r="F63" s="53"/>
      <c r="G63" s="53"/>
      <c r="H63" s="53"/>
      <c r="I63" s="53"/>
      <c r="J63" s="53"/>
      <c r="K63" s="53"/>
    </row>
    <row r="64" spans="2:11" ht="13.8" x14ac:dyDescent="0.3">
      <c r="B64" s="55" t="s">
        <v>70</v>
      </c>
      <c r="C64" s="180" t="s">
        <v>71</v>
      </c>
      <c r="D64" s="55"/>
      <c r="E64" s="56">
        <v>0</v>
      </c>
      <c r="F64" s="41"/>
      <c r="G64" s="53"/>
      <c r="H64" s="53"/>
      <c r="I64" s="53"/>
      <c r="J64" s="53"/>
      <c r="K64" s="53"/>
    </row>
    <row r="65" spans="2:11" ht="13.8" x14ac:dyDescent="0.3">
      <c r="B65" s="37"/>
      <c r="C65" s="181"/>
      <c r="D65" s="41"/>
      <c r="E65" s="58"/>
      <c r="F65" s="59"/>
      <c r="G65" s="53"/>
      <c r="H65" s="53"/>
      <c r="I65" s="53"/>
      <c r="J65" s="53"/>
      <c r="K65" s="53"/>
    </row>
    <row r="66" spans="2:11" ht="13.8" x14ac:dyDescent="0.3">
      <c r="B66" s="60" t="s">
        <v>72</v>
      </c>
      <c r="C66" s="182">
        <f>C62*E64</f>
        <v>0</v>
      </c>
      <c r="D66" s="162" t="s">
        <v>334</v>
      </c>
      <c r="E66" s="58"/>
      <c r="F66" s="59"/>
      <c r="G66" s="53"/>
      <c r="H66" s="53"/>
      <c r="I66" s="53"/>
      <c r="J66" s="53"/>
      <c r="K66" s="53"/>
    </row>
    <row r="67" spans="2:11" ht="13.8" x14ac:dyDescent="0.3">
      <c r="B67" s="37"/>
      <c r="C67" s="181"/>
      <c r="D67" s="41"/>
      <c r="E67" s="58"/>
      <c r="F67" s="59"/>
      <c r="G67" s="53"/>
      <c r="H67" s="53"/>
      <c r="I67" s="53"/>
      <c r="J67" s="53"/>
      <c r="K67" s="53"/>
    </row>
    <row r="68" spans="2:11" ht="13.8" x14ac:dyDescent="0.3">
      <c r="B68" s="55" t="s">
        <v>97</v>
      </c>
      <c r="C68" s="180" t="s">
        <v>71</v>
      </c>
      <c r="D68" s="55"/>
      <c r="E68" s="56">
        <v>0</v>
      </c>
      <c r="F68" s="41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</row>
    <row r="70" spans="2:11" ht="13.8" x14ac:dyDescent="0.3">
      <c r="B70" s="60" t="s">
        <v>94</v>
      </c>
      <c r="C70" s="182">
        <f>IF((C62*E64)&gt;0,(C66*E68),IF((C62*E64)=0,(C62*E68)))</f>
        <v>0</v>
      </c>
      <c r="D70" s="162" t="s">
        <v>334</v>
      </c>
      <c r="E70" s="58"/>
      <c r="F70" s="59"/>
      <c r="G70" s="53"/>
      <c r="H70" s="53"/>
    </row>
    <row r="71" spans="2:11" ht="13.8" thickBot="1" x14ac:dyDescent="0.3">
      <c r="B71" s="41"/>
      <c r="C71" s="41"/>
      <c r="D71" s="41"/>
      <c r="E71" s="41"/>
      <c r="F71" s="41"/>
    </row>
    <row r="72" spans="2:11" ht="13.8" thickBot="1" x14ac:dyDescent="0.3">
      <c r="B72" s="71" t="s">
        <v>74</v>
      </c>
      <c r="C72" s="62"/>
      <c r="D72" s="62"/>
      <c r="E72" s="63"/>
      <c r="F72" s="72" t="s">
        <v>75</v>
      </c>
      <c r="G72" s="2"/>
      <c r="H72" s="3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  <legacy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2:K72"/>
  <sheetViews>
    <sheetView topLeftCell="A58" workbookViewId="0">
      <selection activeCell="C59" sqref="C59:C70"/>
    </sheetView>
  </sheetViews>
  <sheetFormatPr defaultRowHeight="13.2" x14ac:dyDescent="0.25"/>
  <cols>
    <col min="2" max="2" width="26.4414062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270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443</v>
      </c>
      <c r="C5" s="7"/>
      <c r="D5" s="7"/>
      <c r="E5" s="7"/>
      <c r="F5" s="7"/>
      <c r="G5" s="67"/>
      <c r="H5" s="6"/>
    </row>
    <row r="6" spans="2:8" ht="13.8" thickBot="1" x14ac:dyDescent="0.3">
      <c r="B6" s="13" t="s">
        <v>444</v>
      </c>
      <c r="C6" s="14"/>
      <c r="D6" s="14"/>
      <c r="E6" s="14"/>
      <c r="F6" s="14"/>
      <c r="G6" s="65"/>
      <c r="H6" s="6"/>
    </row>
    <row r="7" spans="2:8" x14ac:dyDescent="0.25">
      <c r="B7" s="6"/>
      <c r="C7" s="6"/>
      <c r="D7" s="6"/>
      <c r="E7" s="6"/>
      <c r="F7" s="6"/>
      <c r="G7" s="6"/>
      <c r="H7" s="6"/>
    </row>
    <row r="8" spans="2:8" x14ac:dyDescent="0.25">
      <c r="B8" s="6"/>
      <c r="C8" s="6"/>
      <c r="D8" s="6"/>
      <c r="E8" s="6"/>
      <c r="F8" s="6"/>
      <c r="G8" s="6"/>
      <c r="H8" s="6"/>
    </row>
    <row r="9" spans="2:8" x14ac:dyDescent="0.25">
      <c r="B9" s="15" t="s">
        <v>13</v>
      </c>
      <c r="C9" s="16" t="s">
        <v>14</v>
      </c>
      <c r="D9" s="17" t="s">
        <v>15</v>
      </c>
      <c r="E9" s="17" t="s">
        <v>16</v>
      </c>
      <c r="F9" s="17" t="s">
        <v>17</v>
      </c>
      <c r="G9" s="17" t="s">
        <v>18</v>
      </c>
      <c r="H9" s="17" t="s">
        <v>19</v>
      </c>
    </row>
    <row r="10" spans="2:8" x14ac:dyDescent="0.25">
      <c r="B10" s="16" t="s">
        <v>20</v>
      </c>
      <c r="C10" s="18"/>
      <c r="D10" s="18">
        <v>1</v>
      </c>
      <c r="E10" s="18">
        <f>D10+0.75</f>
        <v>1.75</v>
      </c>
      <c r="F10" s="18">
        <f>E10+0.75</f>
        <v>2.5</v>
      </c>
      <c r="G10" s="18">
        <f>F10+0.75</f>
        <v>3.25</v>
      </c>
      <c r="H10" s="18">
        <f>G10+0.75</f>
        <v>4</v>
      </c>
    </row>
    <row r="11" spans="2:8" x14ac:dyDescent="0.25">
      <c r="B11" s="17" t="s">
        <v>21</v>
      </c>
      <c r="C11" s="18">
        <v>1</v>
      </c>
      <c r="D11" s="19">
        <f>(D10*C11)</f>
        <v>1</v>
      </c>
      <c r="E11" s="19">
        <f>(E10*C11)</f>
        <v>1.75</v>
      </c>
      <c r="F11" s="19">
        <f>(F10*C11)</f>
        <v>2.5</v>
      </c>
      <c r="G11" s="19">
        <f>(G10*C11)</f>
        <v>3.25</v>
      </c>
      <c r="H11" s="19">
        <f>(H10*C11)</f>
        <v>4</v>
      </c>
    </row>
    <row r="12" spans="2:8" x14ac:dyDescent="0.25">
      <c r="B12" s="17" t="s">
        <v>22</v>
      </c>
      <c r="C12" s="18">
        <v>2</v>
      </c>
      <c r="D12" s="19">
        <f>(D10*C12)</f>
        <v>2</v>
      </c>
      <c r="E12" s="19">
        <v>3</v>
      </c>
      <c r="F12" s="19">
        <f>(F10*C12)</f>
        <v>5</v>
      </c>
      <c r="G12" s="19">
        <f>(G10*C12)</f>
        <v>6.5</v>
      </c>
      <c r="H12" s="19">
        <f>(H10*C12)</f>
        <v>8</v>
      </c>
    </row>
    <row r="13" spans="2:8" x14ac:dyDescent="0.25">
      <c r="B13" s="17" t="s">
        <v>23</v>
      </c>
      <c r="C13" s="18">
        <v>3</v>
      </c>
      <c r="D13" s="19">
        <f>(D10*C13)</f>
        <v>3</v>
      </c>
      <c r="E13" s="19">
        <f>(E10*C13)</f>
        <v>5.25</v>
      </c>
      <c r="F13" s="19">
        <f>(F10*C13)</f>
        <v>7.5</v>
      </c>
      <c r="G13" s="19">
        <f>(G10*C13)</f>
        <v>9.75</v>
      </c>
      <c r="H13" s="19">
        <f>(H10*C13)</f>
        <v>12</v>
      </c>
    </row>
    <row r="15" spans="2:8" x14ac:dyDescent="0.25">
      <c r="B15" s="20" t="s">
        <v>142</v>
      </c>
      <c r="C15" s="21"/>
    </row>
    <row r="17" spans="2:11" ht="13.8" x14ac:dyDescent="0.3">
      <c r="B17" s="22" t="s">
        <v>29</v>
      </c>
      <c r="C17" s="23" t="s">
        <v>14</v>
      </c>
      <c r="D17" s="24" t="s">
        <v>15</v>
      </c>
      <c r="E17" s="24" t="s">
        <v>16</v>
      </c>
      <c r="F17" s="24" t="s">
        <v>17</v>
      </c>
      <c r="G17" s="24" t="s">
        <v>18</v>
      </c>
      <c r="H17" s="24" t="s">
        <v>19</v>
      </c>
      <c r="I17" s="25"/>
      <c r="J17" s="25"/>
      <c r="K17" s="25"/>
    </row>
    <row r="18" spans="2:11" ht="13.8" x14ac:dyDescent="0.3">
      <c r="B18" s="26" t="s">
        <v>20</v>
      </c>
      <c r="C18" s="27"/>
      <c r="D18" s="27"/>
      <c r="E18" s="27"/>
      <c r="F18" s="27"/>
      <c r="G18" s="27"/>
      <c r="H18" s="27"/>
      <c r="I18" s="25"/>
      <c r="J18" s="25"/>
      <c r="K18" s="25"/>
    </row>
    <row r="19" spans="2:11" ht="13.8" x14ac:dyDescent="0.3">
      <c r="B19" s="28" t="s">
        <v>21</v>
      </c>
      <c r="C19" s="27"/>
      <c r="D19" s="132">
        <v>15.38</v>
      </c>
      <c r="E19" s="132">
        <f>D19*E11</f>
        <v>26.915000000000003</v>
      </c>
      <c r="F19" s="132">
        <f>D19*F11</f>
        <v>38.450000000000003</v>
      </c>
      <c r="G19" s="132">
        <f>D19*G11</f>
        <v>49.984999999999999</v>
      </c>
      <c r="H19" s="132">
        <f>D19*H11</f>
        <v>61.52</v>
      </c>
      <c r="I19" s="25"/>
      <c r="J19" s="25"/>
      <c r="K19" s="25"/>
    </row>
    <row r="20" spans="2:11" ht="13.8" x14ac:dyDescent="0.3">
      <c r="B20" s="28" t="s">
        <v>22</v>
      </c>
      <c r="C20" s="27"/>
      <c r="D20" s="132">
        <f>D19*D12</f>
        <v>30.76</v>
      </c>
      <c r="E20" s="132">
        <f>D19*E12</f>
        <v>46.14</v>
      </c>
      <c r="F20" s="132">
        <f>D19*F12</f>
        <v>76.900000000000006</v>
      </c>
      <c r="G20" s="132">
        <f>D19*G12</f>
        <v>99.97</v>
      </c>
      <c r="H20" s="132">
        <f>D19*H12</f>
        <v>123.04</v>
      </c>
      <c r="I20" s="25"/>
      <c r="J20" s="25"/>
      <c r="K20" s="25"/>
    </row>
    <row r="21" spans="2:11" ht="13.8" x14ac:dyDescent="0.3">
      <c r="B21" s="28" t="s">
        <v>23</v>
      </c>
      <c r="C21" s="27"/>
      <c r="D21" s="132">
        <f>D19*D13</f>
        <v>46.14</v>
      </c>
      <c r="E21" s="132">
        <f>D19*E13</f>
        <v>80.745000000000005</v>
      </c>
      <c r="F21" s="132">
        <f>D19*F13</f>
        <v>115.35000000000001</v>
      </c>
      <c r="G21" s="132">
        <f>D19*G13</f>
        <v>149.95500000000001</v>
      </c>
      <c r="H21" s="132">
        <f>D19*H13</f>
        <v>184.56</v>
      </c>
      <c r="I21" s="25"/>
      <c r="J21" s="25"/>
      <c r="K21" s="25"/>
    </row>
    <row r="22" spans="2:11" ht="14.4" thickBot="1" x14ac:dyDescent="0.35"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2:11" ht="14.4" thickBot="1" x14ac:dyDescent="0.3">
      <c r="B23" s="64" t="s">
        <v>30</v>
      </c>
      <c r="C23" s="29"/>
      <c r="D23" s="30"/>
      <c r="E23" s="29"/>
      <c r="F23" s="143">
        <v>80.75</v>
      </c>
      <c r="G23" s="152" t="s">
        <v>334</v>
      </c>
      <c r="H23" s="32"/>
      <c r="I23" s="73" t="s">
        <v>31</v>
      </c>
      <c r="J23" s="32"/>
      <c r="K23" s="32"/>
    </row>
    <row r="24" spans="2:11" ht="15.6" x14ac:dyDescent="0.25">
      <c r="B24" s="34"/>
      <c r="C24" s="32"/>
      <c r="D24" s="35"/>
      <c r="E24" s="32"/>
      <c r="F24" s="33"/>
      <c r="G24" s="32"/>
      <c r="H24" s="32"/>
      <c r="I24" s="32"/>
      <c r="J24" s="32"/>
      <c r="K24" s="32"/>
    </row>
    <row r="25" spans="2:11" ht="13.8" x14ac:dyDescent="0.25">
      <c r="B25" s="36" t="s">
        <v>34</v>
      </c>
      <c r="C25" s="32"/>
      <c r="D25" s="35"/>
      <c r="E25" s="32"/>
      <c r="F25" s="33"/>
      <c r="G25" s="32"/>
      <c r="H25" s="32"/>
      <c r="I25" s="32"/>
      <c r="J25" s="32"/>
      <c r="K25" s="32"/>
    </row>
    <row r="26" spans="2:11" ht="15.6" x14ac:dyDescent="0.25">
      <c r="B26" s="34"/>
      <c r="C26" s="32"/>
      <c r="D26" s="35"/>
      <c r="E26" s="32"/>
      <c r="F26" s="40" t="s">
        <v>37</v>
      </c>
      <c r="G26" s="32"/>
      <c r="H26" s="32"/>
      <c r="I26" s="37"/>
      <c r="J26" s="32"/>
      <c r="K26" s="32"/>
    </row>
    <row r="27" spans="2:11" x14ac:dyDescent="0.25">
      <c r="B27" s="38" t="s">
        <v>35</v>
      </c>
      <c r="C27" s="38"/>
      <c r="D27" s="38" t="s">
        <v>36</v>
      </c>
      <c r="E27" s="39">
        <v>0</v>
      </c>
      <c r="F27" s="42" t="s">
        <v>21</v>
      </c>
    </row>
    <row r="28" spans="2:11" x14ac:dyDescent="0.25">
      <c r="B28" s="41" t="s">
        <v>76</v>
      </c>
      <c r="C28" s="41"/>
      <c r="D28" s="41" t="s">
        <v>36</v>
      </c>
      <c r="E28" s="39">
        <v>0</v>
      </c>
      <c r="F28" s="42" t="s">
        <v>17</v>
      </c>
    </row>
    <row r="29" spans="2:11" x14ac:dyDescent="0.25">
      <c r="B29" s="38" t="s">
        <v>40</v>
      </c>
      <c r="C29" s="38"/>
      <c r="D29" s="38" t="s">
        <v>36</v>
      </c>
      <c r="E29" s="39">
        <v>0</v>
      </c>
      <c r="F29" s="42" t="s">
        <v>23</v>
      </c>
    </row>
    <row r="31" spans="2:11" x14ac:dyDescent="0.25">
      <c r="B31" s="38" t="s">
        <v>77</v>
      </c>
      <c r="C31" s="44"/>
      <c r="D31" s="38"/>
      <c r="E31" s="38"/>
      <c r="F31" s="38"/>
      <c r="G31" s="38"/>
      <c r="H31" s="38"/>
      <c r="I31" s="38"/>
      <c r="J31" s="45">
        <v>3</v>
      </c>
      <c r="K31" s="39">
        <v>0</v>
      </c>
    </row>
    <row r="32" spans="2:11" x14ac:dyDescent="0.25">
      <c r="B32" s="41" t="s">
        <v>78</v>
      </c>
      <c r="C32" s="46"/>
      <c r="D32" s="41"/>
      <c r="E32" s="41"/>
      <c r="F32" s="41"/>
      <c r="G32" s="41"/>
      <c r="H32" s="41"/>
      <c r="I32" s="41"/>
      <c r="J32" s="45">
        <v>2</v>
      </c>
      <c r="K32" s="39">
        <v>0</v>
      </c>
    </row>
    <row r="33" spans="2:11" x14ac:dyDescent="0.25">
      <c r="B33" s="38" t="s">
        <v>79</v>
      </c>
      <c r="C33" s="44"/>
      <c r="D33" s="38"/>
      <c r="E33" s="38"/>
      <c r="F33" s="38"/>
      <c r="G33" s="38"/>
      <c r="H33" s="38"/>
      <c r="I33" s="38"/>
      <c r="J33" s="45">
        <v>2</v>
      </c>
      <c r="K33" s="39">
        <v>0</v>
      </c>
    </row>
    <row r="34" spans="2:11" x14ac:dyDescent="0.25">
      <c r="B34" s="41" t="s">
        <v>80</v>
      </c>
      <c r="C34" s="46"/>
      <c r="D34" s="41"/>
      <c r="E34" s="41"/>
      <c r="F34" s="41"/>
      <c r="G34" s="41"/>
      <c r="H34" s="41"/>
      <c r="I34" s="41"/>
      <c r="J34" s="45">
        <v>3</v>
      </c>
      <c r="K34" s="39">
        <v>0</v>
      </c>
    </row>
    <row r="35" spans="2:11" x14ac:dyDescent="0.25">
      <c r="B35" s="38" t="s">
        <v>81</v>
      </c>
      <c r="C35" s="44"/>
      <c r="D35" s="38"/>
      <c r="E35" s="38"/>
      <c r="F35" s="38"/>
      <c r="G35" s="38"/>
      <c r="H35" s="38"/>
      <c r="I35" s="38"/>
      <c r="J35" s="45">
        <v>3</v>
      </c>
      <c r="K35" s="39">
        <v>0</v>
      </c>
    </row>
    <row r="36" spans="2:11" x14ac:dyDescent="0.25">
      <c r="B36" s="41" t="s">
        <v>82</v>
      </c>
      <c r="C36" s="46"/>
      <c r="D36" s="41"/>
      <c r="E36" s="41"/>
      <c r="F36" s="41"/>
      <c r="G36" s="41"/>
      <c r="H36" s="41"/>
      <c r="I36" s="41"/>
      <c r="J36" s="45">
        <v>2</v>
      </c>
      <c r="K36" s="39">
        <v>0</v>
      </c>
    </row>
    <row r="37" spans="2:11" x14ac:dyDescent="0.25">
      <c r="B37" s="38" t="s">
        <v>50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83</v>
      </c>
      <c r="C38" s="46"/>
      <c r="D38" s="41"/>
      <c r="E38" s="41"/>
      <c r="F38" s="41"/>
      <c r="G38" s="41"/>
      <c r="H38" s="41"/>
      <c r="I38" s="41"/>
      <c r="J38" s="45">
        <v>3</v>
      </c>
      <c r="K38" s="39">
        <v>0</v>
      </c>
    </row>
    <row r="39" spans="2:11" x14ac:dyDescent="0.25">
      <c r="B39" s="38" t="s">
        <v>52</v>
      </c>
      <c r="C39" s="44"/>
      <c r="D39" s="38"/>
      <c r="E39" s="38"/>
      <c r="F39" s="38"/>
      <c r="G39" s="38"/>
      <c r="H39" s="38"/>
      <c r="I39" s="38"/>
      <c r="J39" s="45">
        <v>2</v>
      </c>
      <c r="K39" s="39">
        <v>0</v>
      </c>
    </row>
    <row r="40" spans="2:11" x14ac:dyDescent="0.25">
      <c r="B40" s="41" t="s">
        <v>84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85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86</v>
      </c>
      <c r="C42" s="46"/>
      <c r="D42" s="41"/>
      <c r="E42" s="41"/>
      <c r="F42" s="41"/>
      <c r="G42" s="41"/>
      <c r="H42" s="41"/>
      <c r="I42" s="41"/>
      <c r="J42" s="45">
        <v>2</v>
      </c>
      <c r="K42" s="39">
        <v>0</v>
      </c>
    </row>
    <row r="43" spans="2:11" x14ac:dyDescent="0.25">
      <c r="B43" s="38" t="s">
        <v>87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335</v>
      </c>
      <c r="C44" s="46"/>
      <c r="D44" s="41"/>
      <c r="E44" s="41"/>
      <c r="F44" s="41"/>
      <c r="G44" s="41"/>
      <c r="H44" s="41"/>
      <c r="I44" s="41"/>
      <c r="J44" s="45">
        <v>3</v>
      </c>
      <c r="K44" s="39">
        <v>0</v>
      </c>
    </row>
    <row r="45" spans="2:11" x14ac:dyDescent="0.25">
      <c r="B45" s="38" t="s">
        <v>337</v>
      </c>
      <c r="C45" s="38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88</v>
      </c>
      <c r="C46" s="41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336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54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56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38" t="s">
        <v>88</v>
      </c>
      <c r="C50" s="44"/>
      <c r="D50" s="38"/>
      <c r="E50" s="38"/>
      <c r="F50" s="38"/>
      <c r="G50" s="38"/>
      <c r="H50" s="38"/>
      <c r="I50" s="38"/>
      <c r="J50" s="45">
        <v>3</v>
      </c>
      <c r="K50" s="39">
        <v>0</v>
      </c>
    </row>
    <row r="52" spans="2:11" ht="14.4" x14ac:dyDescent="0.3">
      <c r="B52" s="43" t="s">
        <v>59</v>
      </c>
    </row>
    <row r="54" spans="2:11" ht="14.4" x14ac:dyDescent="0.35">
      <c r="B54" s="38" t="s">
        <v>89</v>
      </c>
      <c r="C54" s="47"/>
      <c r="D54" s="47"/>
      <c r="E54" s="47"/>
      <c r="F54" s="47"/>
      <c r="G54" s="47"/>
      <c r="H54" s="47"/>
      <c r="I54" s="47"/>
      <c r="J54" s="131">
        <v>0.5</v>
      </c>
      <c r="K54" s="49">
        <v>0</v>
      </c>
    </row>
    <row r="55" spans="2:11" ht="14.4" x14ac:dyDescent="0.35">
      <c r="B55" s="41" t="s">
        <v>61</v>
      </c>
      <c r="J55" s="131">
        <v>0.5</v>
      </c>
      <c r="K55" s="49">
        <v>0</v>
      </c>
    </row>
    <row r="56" spans="2:11" ht="14.4" x14ac:dyDescent="0.35">
      <c r="B56" s="38" t="s">
        <v>90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63</v>
      </c>
      <c r="J57" s="131">
        <v>0.25</v>
      </c>
      <c r="K57" s="49">
        <v>0</v>
      </c>
    </row>
    <row r="58" spans="2:11" ht="14.4" x14ac:dyDescent="0.35">
      <c r="K58" s="50"/>
    </row>
    <row r="59" spans="2:11" ht="14.4" x14ac:dyDescent="0.35">
      <c r="B59" s="54" t="s">
        <v>91</v>
      </c>
      <c r="C59" s="183">
        <f>(25000+F23)+(F23*(((E27+E28+E29)+(K31+K32+K33+K34+K35+K36+K37+K38+K39+K40+K41+K42+K43+K44+K45+K46+K47+K48+K49+K50))-(K54+K55+K56+K57)))</f>
        <v>25080.75</v>
      </c>
      <c r="D59" s="149" t="s">
        <v>334</v>
      </c>
      <c r="E59" s="54"/>
      <c r="F59" s="53"/>
      <c r="G59" s="53"/>
      <c r="H59" s="53"/>
      <c r="K59" s="50"/>
    </row>
    <row r="60" spans="2:11" ht="14.4" x14ac:dyDescent="0.35">
      <c r="B60" s="54" t="s">
        <v>92</v>
      </c>
      <c r="C60" s="183">
        <v>500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C61" s="184"/>
      <c r="D61" s="53"/>
      <c r="E61" s="54"/>
      <c r="F61" s="53"/>
      <c r="G61" s="53"/>
      <c r="H61" s="53"/>
      <c r="K61" s="50"/>
    </row>
    <row r="62" spans="2:11" ht="13.8" x14ac:dyDescent="0.3">
      <c r="B62" s="51" t="s">
        <v>69</v>
      </c>
      <c r="C62" s="178">
        <f>IF(C59&lt;C60,C60,C59)</f>
        <v>25080.75</v>
      </c>
      <c r="D62" s="162" t="s">
        <v>334</v>
      </c>
      <c r="E62" s="54"/>
      <c r="F62" s="53"/>
      <c r="G62" s="53"/>
      <c r="H62" s="53"/>
      <c r="I62" s="53"/>
      <c r="J62" s="53"/>
      <c r="K62" s="53"/>
    </row>
    <row r="63" spans="2:11" ht="13.8" x14ac:dyDescent="0.3">
      <c r="B63" s="53"/>
      <c r="C63" s="179"/>
      <c r="D63" s="53"/>
      <c r="E63" s="53"/>
      <c r="F63" s="53"/>
      <c r="G63" s="53"/>
      <c r="H63" s="53"/>
      <c r="I63" s="53"/>
      <c r="J63" s="53"/>
      <c r="K63" s="53"/>
    </row>
    <row r="64" spans="2:11" ht="13.8" x14ac:dyDescent="0.3">
      <c r="B64" s="55" t="s">
        <v>70</v>
      </c>
      <c r="C64" s="180" t="s">
        <v>71</v>
      </c>
      <c r="D64" s="55"/>
      <c r="E64" s="56">
        <v>0</v>
      </c>
      <c r="F64" s="41"/>
      <c r="G64" s="53"/>
      <c r="H64" s="53"/>
      <c r="I64" s="53"/>
      <c r="J64" s="53"/>
      <c r="K64" s="53"/>
    </row>
    <row r="65" spans="2:11" ht="13.8" x14ac:dyDescent="0.3">
      <c r="B65" s="37"/>
      <c r="C65" s="181"/>
      <c r="D65" s="41"/>
      <c r="E65" s="58"/>
      <c r="F65" s="59"/>
      <c r="G65" s="53"/>
      <c r="H65" s="53"/>
      <c r="I65" s="53"/>
      <c r="J65" s="53"/>
      <c r="K65" s="53"/>
    </row>
    <row r="66" spans="2:11" ht="13.8" x14ac:dyDescent="0.3">
      <c r="B66" s="60" t="s">
        <v>72</v>
      </c>
      <c r="C66" s="182">
        <f>C62*E64</f>
        <v>0</v>
      </c>
      <c r="D66" s="162" t="s">
        <v>334</v>
      </c>
      <c r="E66" s="58"/>
      <c r="F66" s="59"/>
      <c r="G66" s="53"/>
      <c r="H66" s="53"/>
      <c r="I66" s="53"/>
      <c r="J66" s="53"/>
      <c r="K66" s="53"/>
    </row>
    <row r="67" spans="2:11" ht="13.8" x14ac:dyDescent="0.3">
      <c r="B67" s="37"/>
      <c r="C67" s="181"/>
      <c r="D67" s="41"/>
      <c r="E67" s="58"/>
      <c r="F67" s="59"/>
      <c r="G67" s="53"/>
      <c r="H67" s="53"/>
      <c r="I67" s="53"/>
      <c r="J67" s="53"/>
      <c r="K67" s="53"/>
    </row>
    <row r="68" spans="2:11" ht="13.8" x14ac:dyDescent="0.3">
      <c r="B68" s="55" t="s">
        <v>97</v>
      </c>
      <c r="C68" s="180" t="s">
        <v>71</v>
      </c>
      <c r="D68" s="55"/>
      <c r="E68" s="56">
        <v>0</v>
      </c>
      <c r="F68" s="41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</row>
    <row r="70" spans="2:11" ht="13.8" x14ac:dyDescent="0.3">
      <c r="B70" s="60" t="s">
        <v>94</v>
      </c>
      <c r="C70" s="182">
        <f>IF((C62*E64)&gt;0,(C66*E68),IF((C62*E64)=0,(C62*E68)))</f>
        <v>0</v>
      </c>
      <c r="D70" s="162" t="s">
        <v>334</v>
      </c>
      <c r="E70" s="58"/>
      <c r="F70" s="59"/>
      <c r="G70" s="53"/>
      <c r="H70" s="53"/>
    </row>
    <row r="71" spans="2:11" ht="13.8" thickBot="1" x14ac:dyDescent="0.3">
      <c r="B71" s="41"/>
      <c r="C71" s="41"/>
      <c r="D71" s="41"/>
      <c r="E71" s="41"/>
      <c r="F71" s="41"/>
    </row>
    <row r="72" spans="2:11" ht="13.8" thickBot="1" x14ac:dyDescent="0.3">
      <c r="B72" s="71" t="s">
        <v>74</v>
      </c>
      <c r="C72" s="62"/>
      <c r="D72" s="62"/>
      <c r="E72" s="63"/>
      <c r="F72" s="72" t="s">
        <v>75</v>
      </c>
      <c r="G72" s="2"/>
      <c r="H72" s="3"/>
    </row>
  </sheetData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  <legacyDrawing r:id="rId3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2:K72"/>
  <sheetViews>
    <sheetView topLeftCell="A54" workbookViewId="0">
      <selection activeCell="C59" sqref="C59:C70"/>
    </sheetView>
  </sheetViews>
  <sheetFormatPr defaultRowHeight="13.2" x14ac:dyDescent="0.25"/>
  <cols>
    <col min="2" max="2" width="26.4414062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271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443</v>
      </c>
      <c r="C5" s="7"/>
      <c r="D5" s="7"/>
      <c r="E5" s="7"/>
      <c r="F5" s="7"/>
      <c r="G5" s="67"/>
      <c r="H5" s="6"/>
    </row>
    <row r="6" spans="2:8" ht="13.8" thickBot="1" x14ac:dyDescent="0.3">
      <c r="B6" s="13" t="s">
        <v>444</v>
      </c>
      <c r="C6" s="14"/>
      <c r="D6" s="14"/>
      <c r="E6" s="14"/>
      <c r="F6" s="14"/>
      <c r="G6" s="65"/>
      <c r="H6" s="6"/>
    </row>
    <row r="7" spans="2:8" x14ac:dyDescent="0.25">
      <c r="B7" s="6"/>
      <c r="C7" s="6"/>
      <c r="D7" s="6"/>
      <c r="E7" s="6"/>
      <c r="F7" s="6"/>
      <c r="G7" s="6"/>
      <c r="H7" s="6"/>
    </row>
    <row r="8" spans="2:8" x14ac:dyDescent="0.25">
      <c r="B8" s="6"/>
      <c r="C8" s="6"/>
      <c r="D8" s="6"/>
      <c r="E8" s="6"/>
      <c r="F8" s="6"/>
      <c r="G8" s="6"/>
      <c r="H8" s="6"/>
    </row>
    <row r="9" spans="2:8" x14ac:dyDescent="0.25">
      <c r="B9" s="15" t="s">
        <v>13</v>
      </c>
      <c r="C9" s="16" t="s">
        <v>14</v>
      </c>
      <c r="D9" s="17" t="s">
        <v>15</v>
      </c>
      <c r="E9" s="17" t="s">
        <v>16</v>
      </c>
      <c r="F9" s="17" t="s">
        <v>17</v>
      </c>
      <c r="G9" s="17" t="s">
        <v>18</v>
      </c>
      <c r="H9" s="17" t="s">
        <v>19</v>
      </c>
    </row>
    <row r="10" spans="2:8" x14ac:dyDescent="0.25">
      <c r="B10" s="16" t="s">
        <v>20</v>
      </c>
      <c r="C10" s="18"/>
      <c r="D10" s="18">
        <v>1</v>
      </c>
      <c r="E10" s="18">
        <f>D10+0.75</f>
        <v>1.75</v>
      </c>
      <c r="F10" s="18">
        <f>E10+0.75</f>
        <v>2.5</v>
      </c>
      <c r="G10" s="18">
        <f>F10+0.75</f>
        <v>3.25</v>
      </c>
      <c r="H10" s="18">
        <f>G10+0.75</f>
        <v>4</v>
      </c>
    </row>
    <row r="11" spans="2:8" x14ac:dyDescent="0.25">
      <c r="B11" s="17" t="s">
        <v>21</v>
      </c>
      <c r="C11" s="18">
        <v>1</v>
      </c>
      <c r="D11" s="19">
        <f>(D10*C11)</f>
        <v>1</v>
      </c>
      <c r="E11" s="19">
        <f>(E10*C11)</f>
        <v>1.75</v>
      </c>
      <c r="F11" s="19">
        <f>(F10*C11)</f>
        <v>2.5</v>
      </c>
      <c r="G11" s="19">
        <f>(G10*C11)</f>
        <v>3.25</v>
      </c>
      <c r="H11" s="19">
        <f>(H10*C11)</f>
        <v>4</v>
      </c>
    </row>
    <row r="12" spans="2:8" x14ac:dyDescent="0.25">
      <c r="B12" s="17" t="s">
        <v>22</v>
      </c>
      <c r="C12" s="18">
        <v>2</v>
      </c>
      <c r="D12" s="19">
        <f>(D10*C12)</f>
        <v>2</v>
      </c>
      <c r="E12" s="19">
        <v>3</v>
      </c>
      <c r="F12" s="19">
        <f>(F10*C12)</f>
        <v>5</v>
      </c>
      <c r="G12" s="19">
        <f>(G10*C12)</f>
        <v>6.5</v>
      </c>
      <c r="H12" s="19">
        <f>(H10*C12)</f>
        <v>8</v>
      </c>
    </row>
    <row r="13" spans="2:8" x14ac:dyDescent="0.25">
      <c r="B13" s="17" t="s">
        <v>23</v>
      </c>
      <c r="C13" s="18">
        <v>3</v>
      </c>
      <c r="D13" s="19">
        <f>(D10*C13)</f>
        <v>3</v>
      </c>
      <c r="E13" s="19">
        <f>(E10*C13)</f>
        <v>5.25</v>
      </c>
      <c r="F13" s="19">
        <f>(F10*C13)</f>
        <v>7.5</v>
      </c>
      <c r="G13" s="19">
        <f>(G10*C13)</f>
        <v>9.75</v>
      </c>
      <c r="H13" s="19">
        <f>(H10*C13)</f>
        <v>12</v>
      </c>
    </row>
    <row r="15" spans="2:8" x14ac:dyDescent="0.25">
      <c r="B15" s="20" t="s">
        <v>142</v>
      </c>
      <c r="C15" s="21"/>
    </row>
    <row r="17" spans="2:11" ht="13.8" x14ac:dyDescent="0.3">
      <c r="B17" s="22" t="s">
        <v>29</v>
      </c>
      <c r="C17" s="23" t="s">
        <v>14</v>
      </c>
      <c r="D17" s="24" t="s">
        <v>15</v>
      </c>
      <c r="E17" s="24" t="s">
        <v>16</v>
      </c>
      <c r="F17" s="24" t="s">
        <v>17</v>
      </c>
      <c r="G17" s="24" t="s">
        <v>18</v>
      </c>
      <c r="H17" s="24" t="s">
        <v>19</v>
      </c>
      <c r="I17" s="25"/>
      <c r="J17" s="25"/>
      <c r="K17" s="25"/>
    </row>
    <row r="18" spans="2:11" ht="13.8" x14ac:dyDescent="0.3">
      <c r="B18" s="26" t="s">
        <v>20</v>
      </c>
      <c r="C18" s="27"/>
      <c r="D18" s="27"/>
      <c r="E18" s="27"/>
      <c r="F18" s="27"/>
      <c r="G18" s="27"/>
      <c r="H18" s="27"/>
      <c r="I18" s="25"/>
      <c r="J18" s="25"/>
      <c r="K18" s="25"/>
    </row>
    <row r="19" spans="2:11" ht="13.8" x14ac:dyDescent="0.3">
      <c r="B19" s="28" t="s">
        <v>21</v>
      </c>
      <c r="C19" s="27"/>
      <c r="D19" s="132">
        <v>16.670000000000002</v>
      </c>
      <c r="E19" s="132">
        <f>D19*E11</f>
        <v>29.172500000000003</v>
      </c>
      <c r="F19" s="132">
        <f>D19*F11</f>
        <v>41.675000000000004</v>
      </c>
      <c r="G19" s="132">
        <f>D19*G11</f>
        <v>54.177500000000009</v>
      </c>
      <c r="H19" s="132">
        <f>D19*H11</f>
        <v>66.680000000000007</v>
      </c>
      <c r="I19" s="25"/>
      <c r="J19" s="25"/>
      <c r="K19" s="25"/>
    </row>
    <row r="20" spans="2:11" ht="13.8" x14ac:dyDescent="0.3">
      <c r="B20" s="28" t="s">
        <v>22</v>
      </c>
      <c r="C20" s="27"/>
      <c r="D20" s="132">
        <f>D19*D12</f>
        <v>33.340000000000003</v>
      </c>
      <c r="E20" s="132">
        <f>D19*E12</f>
        <v>50.010000000000005</v>
      </c>
      <c r="F20" s="132">
        <f>D19*F12</f>
        <v>83.350000000000009</v>
      </c>
      <c r="G20" s="132">
        <f>D19*G12</f>
        <v>108.35500000000002</v>
      </c>
      <c r="H20" s="132">
        <f>D19*H12</f>
        <v>133.36000000000001</v>
      </c>
      <c r="I20" s="25"/>
      <c r="J20" s="25"/>
      <c r="K20" s="25"/>
    </row>
    <row r="21" spans="2:11" ht="13.8" x14ac:dyDescent="0.3">
      <c r="B21" s="28" t="s">
        <v>23</v>
      </c>
      <c r="C21" s="27"/>
      <c r="D21" s="132">
        <f>D19*D13</f>
        <v>50.010000000000005</v>
      </c>
      <c r="E21" s="132">
        <f>D19*E13</f>
        <v>87.517500000000013</v>
      </c>
      <c r="F21" s="132">
        <f>D19*F13</f>
        <v>125.02500000000001</v>
      </c>
      <c r="G21" s="132">
        <f>D19*G13</f>
        <v>162.53250000000003</v>
      </c>
      <c r="H21" s="132">
        <f>D19*H13</f>
        <v>200.04000000000002</v>
      </c>
      <c r="I21" s="25"/>
      <c r="J21" s="25"/>
      <c r="K21" s="25"/>
    </row>
    <row r="22" spans="2:11" ht="14.4" thickBot="1" x14ac:dyDescent="0.35"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2:11" ht="14.4" thickBot="1" x14ac:dyDescent="0.3">
      <c r="B23" s="64" t="s">
        <v>30</v>
      </c>
      <c r="C23" s="29"/>
      <c r="D23" s="30"/>
      <c r="E23" s="29"/>
      <c r="F23" s="143">
        <v>87.52</v>
      </c>
      <c r="G23" s="152" t="s">
        <v>334</v>
      </c>
      <c r="H23" s="32"/>
      <c r="I23" s="73" t="s">
        <v>31</v>
      </c>
      <c r="J23" s="32"/>
      <c r="K23" s="32"/>
    </row>
    <row r="24" spans="2:11" ht="15.6" x14ac:dyDescent="0.25">
      <c r="B24" s="34"/>
      <c r="C24" s="32"/>
      <c r="D24" s="35"/>
      <c r="E24" s="32"/>
      <c r="F24" s="33"/>
      <c r="G24" s="32"/>
      <c r="H24" s="32"/>
      <c r="I24" s="32"/>
      <c r="J24" s="32"/>
      <c r="K24" s="32"/>
    </row>
    <row r="25" spans="2:11" ht="13.8" x14ac:dyDescent="0.25">
      <c r="B25" s="36" t="s">
        <v>34</v>
      </c>
      <c r="C25" s="32"/>
      <c r="D25" s="35"/>
      <c r="E25" s="32"/>
      <c r="F25" s="33"/>
      <c r="G25" s="32"/>
      <c r="H25" s="32"/>
      <c r="I25" s="32"/>
      <c r="J25" s="32"/>
      <c r="K25" s="32"/>
    </row>
    <row r="26" spans="2:11" ht="15.6" x14ac:dyDescent="0.25">
      <c r="B26" s="34"/>
      <c r="C26" s="32"/>
      <c r="D26" s="35"/>
      <c r="E26" s="32"/>
      <c r="F26" s="40" t="s">
        <v>37</v>
      </c>
      <c r="G26" s="32"/>
      <c r="H26" s="32"/>
      <c r="I26" s="37"/>
      <c r="J26" s="32"/>
      <c r="K26" s="32"/>
    </row>
    <row r="27" spans="2:11" x14ac:dyDescent="0.25">
      <c r="B27" s="38" t="s">
        <v>35</v>
      </c>
      <c r="C27" s="38"/>
      <c r="D27" s="38" t="s">
        <v>36</v>
      </c>
      <c r="E27" s="39">
        <v>0</v>
      </c>
      <c r="F27" s="42" t="s">
        <v>21</v>
      </c>
    </row>
    <row r="28" spans="2:11" x14ac:dyDescent="0.25">
      <c r="B28" s="41" t="s">
        <v>76</v>
      </c>
      <c r="C28" s="41"/>
      <c r="D28" s="41" t="s">
        <v>36</v>
      </c>
      <c r="E28" s="39">
        <v>0</v>
      </c>
      <c r="F28" s="42" t="s">
        <v>17</v>
      </c>
    </row>
    <row r="29" spans="2:11" x14ac:dyDescent="0.25">
      <c r="B29" s="38" t="s">
        <v>40</v>
      </c>
      <c r="C29" s="38"/>
      <c r="D29" s="38" t="s">
        <v>36</v>
      </c>
      <c r="E29" s="39">
        <v>0</v>
      </c>
      <c r="F29" s="42" t="s">
        <v>23</v>
      </c>
    </row>
    <row r="31" spans="2:11" x14ac:dyDescent="0.25">
      <c r="B31" s="38" t="s">
        <v>77</v>
      </c>
      <c r="C31" s="44"/>
      <c r="D31" s="38"/>
      <c r="E31" s="38"/>
      <c r="F31" s="38"/>
      <c r="G31" s="38"/>
      <c r="H31" s="38"/>
      <c r="I31" s="38"/>
      <c r="J31" s="45">
        <v>3</v>
      </c>
      <c r="K31" s="39">
        <v>0</v>
      </c>
    </row>
    <row r="32" spans="2:11" x14ac:dyDescent="0.25">
      <c r="B32" s="41" t="s">
        <v>78</v>
      </c>
      <c r="C32" s="46"/>
      <c r="D32" s="41"/>
      <c r="E32" s="41"/>
      <c r="F32" s="41"/>
      <c r="G32" s="41"/>
      <c r="H32" s="41"/>
      <c r="I32" s="41"/>
      <c r="J32" s="45">
        <v>2</v>
      </c>
      <c r="K32" s="39">
        <v>0</v>
      </c>
    </row>
    <row r="33" spans="2:11" x14ac:dyDescent="0.25">
      <c r="B33" s="38" t="s">
        <v>79</v>
      </c>
      <c r="C33" s="44"/>
      <c r="D33" s="38"/>
      <c r="E33" s="38"/>
      <c r="F33" s="38"/>
      <c r="G33" s="38"/>
      <c r="H33" s="38"/>
      <c r="I33" s="38"/>
      <c r="J33" s="45">
        <v>2</v>
      </c>
      <c r="K33" s="39">
        <v>0</v>
      </c>
    </row>
    <row r="34" spans="2:11" x14ac:dyDescent="0.25">
      <c r="B34" s="41" t="s">
        <v>80</v>
      </c>
      <c r="C34" s="46"/>
      <c r="D34" s="41"/>
      <c r="E34" s="41"/>
      <c r="F34" s="41"/>
      <c r="G34" s="41"/>
      <c r="H34" s="41"/>
      <c r="I34" s="41"/>
      <c r="J34" s="45">
        <v>3</v>
      </c>
      <c r="K34" s="39">
        <v>0</v>
      </c>
    </row>
    <row r="35" spans="2:11" x14ac:dyDescent="0.25">
      <c r="B35" s="38" t="s">
        <v>81</v>
      </c>
      <c r="C35" s="44"/>
      <c r="D35" s="38"/>
      <c r="E35" s="38"/>
      <c r="F35" s="38"/>
      <c r="G35" s="38"/>
      <c r="H35" s="38"/>
      <c r="I35" s="38"/>
      <c r="J35" s="45">
        <v>3</v>
      </c>
      <c r="K35" s="39">
        <v>0</v>
      </c>
    </row>
    <row r="36" spans="2:11" x14ac:dyDescent="0.25">
      <c r="B36" s="41" t="s">
        <v>82</v>
      </c>
      <c r="C36" s="46"/>
      <c r="D36" s="41"/>
      <c r="E36" s="41"/>
      <c r="F36" s="41"/>
      <c r="G36" s="41"/>
      <c r="H36" s="41"/>
      <c r="I36" s="41"/>
      <c r="J36" s="45">
        <v>2</v>
      </c>
      <c r="K36" s="39">
        <v>0</v>
      </c>
    </row>
    <row r="37" spans="2:11" x14ac:dyDescent="0.25">
      <c r="B37" s="38" t="s">
        <v>50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83</v>
      </c>
      <c r="C38" s="46"/>
      <c r="D38" s="41"/>
      <c r="E38" s="41"/>
      <c r="F38" s="41"/>
      <c r="G38" s="41"/>
      <c r="H38" s="41"/>
      <c r="I38" s="41"/>
      <c r="J38" s="45">
        <v>3</v>
      </c>
      <c r="K38" s="39">
        <v>0</v>
      </c>
    </row>
    <row r="39" spans="2:11" x14ac:dyDescent="0.25">
      <c r="B39" s="38" t="s">
        <v>52</v>
      </c>
      <c r="C39" s="44"/>
      <c r="D39" s="38"/>
      <c r="E39" s="38"/>
      <c r="F39" s="38"/>
      <c r="G39" s="38"/>
      <c r="H39" s="38"/>
      <c r="I39" s="38"/>
      <c r="J39" s="45">
        <v>2</v>
      </c>
      <c r="K39" s="39">
        <v>0</v>
      </c>
    </row>
    <row r="40" spans="2:11" x14ac:dyDescent="0.25">
      <c r="B40" s="41" t="s">
        <v>84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85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86</v>
      </c>
      <c r="C42" s="46"/>
      <c r="D42" s="41"/>
      <c r="E42" s="41"/>
      <c r="F42" s="41"/>
      <c r="G42" s="41"/>
      <c r="H42" s="41"/>
      <c r="I42" s="41"/>
      <c r="J42" s="45">
        <v>2</v>
      </c>
      <c r="K42" s="39">
        <v>0</v>
      </c>
    </row>
    <row r="43" spans="2:11" x14ac:dyDescent="0.25">
      <c r="B43" s="38" t="s">
        <v>87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335</v>
      </c>
      <c r="C44" s="46"/>
      <c r="D44" s="41"/>
      <c r="E44" s="41"/>
      <c r="F44" s="41"/>
      <c r="G44" s="41"/>
      <c r="H44" s="41"/>
      <c r="I44" s="41"/>
      <c r="J44" s="45">
        <v>3</v>
      </c>
      <c r="K44" s="39">
        <v>0</v>
      </c>
    </row>
    <row r="45" spans="2:11" x14ac:dyDescent="0.25">
      <c r="B45" s="38" t="s">
        <v>337</v>
      </c>
      <c r="C45" s="38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88</v>
      </c>
      <c r="C46" s="41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336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54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56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38" t="s">
        <v>88</v>
      </c>
      <c r="C50" s="44"/>
      <c r="D50" s="38"/>
      <c r="E50" s="38"/>
      <c r="F50" s="38"/>
      <c r="G50" s="38"/>
      <c r="H50" s="38"/>
      <c r="I50" s="38"/>
      <c r="J50" s="45">
        <v>3</v>
      </c>
      <c r="K50" s="39">
        <v>0</v>
      </c>
    </row>
    <row r="52" spans="2:11" ht="14.4" x14ac:dyDescent="0.3">
      <c r="B52" s="43" t="s">
        <v>59</v>
      </c>
    </row>
    <row r="54" spans="2:11" ht="14.4" x14ac:dyDescent="0.35">
      <c r="B54" s="38" t="s">
        <v>89</v>
      </c>
      <c r="C54" s="47"/>
      <c r="D54" s="47"/>
      <c r="E54" s="47"/>
      <c r="F54" s="47"/>
      <c r="G54" s="47"/>
      <c r="H54" s="47"/>
      <c r="I54" s="47"/>
      <c r="J54" s="131">
        <v>0.5</v>
      </c>
      <c r="K54" s="49">
        <v>0</v>
      </c>
    </row>
    <row r="55" spans="2:11" ht="14.4" x14ac:dyDescent="0.35">
      <c r="B55" s="41" t="s">
        <v>61</v>
      </c>
      <c r="J55" s="131">
        <v>0.5</v>
      </c>
      <c r="K55" s="49">
        <v>0</v>
      </c>
    </row>
    <row r="56" spans="2:11" ht="14.4" x14ac:dyDescent="0.35">
      <c r="B56" s="38" t="s">
        <v>90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63</v>
      </c>
      <c r="J57" s="131">
        <v>0.25</v>
      </c>
      <c r="K57" s="49">
        <v>0</v>
      </c>
    </row>
    <row r="58" spans="2:11" ht="14.4" x14ac:dyDescent="0.35">
      <c r="K58" s="50"/>
    </row>
    <row r="59" spans="2:11" ht="14.4" x14ac:dyDescent="0.35">
      <c r="B59" s="54" t="s">
        <v>91</v>
      </c>
      <c r="C59" s="183">
        <f>(37000+F23)+(F23*(((E27+E28+E29)+(K32+K33+K34+K35+K36+K37+K38+K39+K40+K41+K42+K43+K44+K45+K46+K47+K48+K49+K50))-(K54+K55+K56+K57)))</f>
        <v>37087.519999999997</v>
      </c>
      <c r="D59" s="149" t="s">
        <v>334</v>
      </c>
      <c r="E59" s="54"/>
      <c r="F59" s="53"/>
      <c r="G59" s="53"/>
      <c r="H59" s="53"/>
      <c r="K59" s="50"/>
    </row>
    <row r="60" spans="2:11" ht="14.4" x14ac:dyDescent="0.35">
      <c r="B60" s="54" t="s">
        <v>92</v>
      </c>
      <c r="C60" s="183">
        <v>500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C61" s="184"/>
      <c r="D61" s="53"/>
      <c r="E61" s="54"/>
      <c r="F61" s="53"/>
      <c r="G61" s="53"/>
      <c r="H61" s="53"/>
      <c r="K61" s="50"/>
    </row>
    <row r="62" spans="2:11" ht="13.8" x14ac:dyDescent="0.3">
      <c r="B62" s="51" t="s">
        <v>69</v>
      </c>
      <c r="C62" s="178">
        <f>IF(C59&lt;C60,C60,C59)</f>
        <v>37087.519999999997</v>
      </c>
      <c r="D62" s="162" t="s">
        <v>334</v>
      </c>
      <c r="E62" s="54"/>
      <c r="F62" s="53"/>
      <c r="G62" s="53"/>
      <c r="H62" s="53"/>
      <c r="I62" s="53"/>
      <c r="J62" s="53"/>
      <c r="K62" s="53"/>
    </row>
    <row r="63" spans="2:11" ht="13.8" x14ac:dyDescent="0.3">
      <c r="B63" s="53"/>
      <c r="C63" s="179"/>
      <c r="D63" s="53"/>
      <c r="E63" s="53"/>
      <c r="F63" s="53"/>
      <c r="G63" s="53"/>
      <c r="H63" s="53"/>
      <c r="I63" s="53"/>
      <c r="J63" s="53"/>
      <c r="K63" s="53"/>
    </row>
    <row r="64" spans="2:11" ht="13.8" x14ac:dyDescent="0.3">
      <c r="B64" s="55" t="s">
        <v>70</v>
      </c>
      <c r="C64" s="180" t="s">
        <v>71</v>
      </c>
      <c r="D64" s="55"/>
      <c r="E64" s="56">
        <v>0</v>
      </c>
      <c r="F64" s="41"/>
      <c r="G64" s="53"/>
      <c r="H64" s="53"/>
      <c r="I64" s="53"/>
      <c r="J64" s="53"/>
      <c r="K64" s="53"/>
    </row>
    <row r="65" spans="2:11" ht="13.8" x14ac:dyDescent="0.3">
      <c r="B65" s="37"/>
      <c r="C65" s="181"/>
      <c r="D65" s="41"/>
      <c r="E65" s="58"/>
      <c r="F65" s="59"/>
      <c r="G65" s="53"/>
      <c r="H65" s="53"/>
      <c r="I65" s="53"/>
      <c r="J65" s="53"/>
      <c r="K65" s="53"/>
    </row>
    <row r="66" spans="2:11" ht="13.8" x14ac:dyDescent="0.3">
      <c r="B66" s="60" t="s">
        <v>72</v>
      </c>
      <c r="C66" s="182">
        <f>C62*E64</f>
        <v>0</v>
      </c>
      <c r="D66" s="162" t="s">
        <v>334</v>
      </c>
      <c r="E66" s="58"/>
      <c r="F66" s="59"/>
      <c r="G66" s="53"/>
      <c r="H66" s="53"/>
      <c r="I66" s="53"/>
      <c r="J66" s="53"/>
      <c r="K66" s="53"/>
    </row>
    <row r="67" spans="2:11" ht="13.8" x14ac:dyDescent="0.3">
      <c r="B67" s="37"/>
      <c r="C67" s="181"/>
      <c r="D67" s="41"/>
      <c r="E67" s="58"/>
      <c r="F67" s="59"/>
      <c r="G67" s="53"/>
      <c r="H67" s="53"/>
      <c r="I67" s="53"/>
      <c r="J67" s="53"/>
      <c r="K67" s="53"/>
    </row>
    <row r="68" spans="2:11" ht="13.8" x14ac:dyDescent="0.3">
      <c r="B68" s="55" t="s">
        <v>97</v>
      </c>
      <c r="C68" s="180" t="s">
        <v>71</v>
      </c>
      <c r="D68" s="55"/>
      <c r="E68" s="56">
        <v>0</v>
      </c>
      <c r="F68" s="41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</row>
    <row r="70" spans="2:11" ht="13.8" x14ac:dyDescent="0.3">
      <c r="B70" s="60" t="s">
        <v>94</v>
      </c>
      <c r="C70" s="182">
        <f>IF((C62*E64)&gt;0,(C66*E68),IF((C62*E64)=0,(C62*E68)))</f>
        <v>0</v>
      </c>
      <c r="D70" s="162" t="s">
        <v>334</v>
      </c>
      <c r="E70" s="58"/>
      <c r="F70" s="59"/>
      <c r="G70" s="53"/>
      <c r="H70" s="53"/>
    </row>
    <row r="71" spans="2:11" ht="13.8" thickBot="1" x14ac:dyDescent="0.3">
      <c r="B71" s="41"/>
      <c r="C71" s="41"/>
      <c r="D71" s="41"/>
      <c r="E71" s="41"/>
      <c r="F71" s="41"/>
    </row>
    <row r="72" spans="2:11" ht="13.8" thickBot="1" x14ac:dyDescent="0.3">
      <c r="B72" s="71" t="s">
        <v>74</v>
      </c>
      <c r="C72" s="62"/>
      <c r="D72" s="62"/>
      <c r="E72" s="63"/>
      <c r="F72" s="72" t="s">
        <v>75</v>
      </c>
      <c r="G72" s="2"/>
      <c r="H72" s="3"/>
    </row>
  </sheetData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  <legacyDrawing r:id="rId3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Plan24"/>
  <dimension ref="B2:K73"/>
  <sheetViews>
    <sheetView topLeftCell="A58" workbookViewId="0">
      <selection activeCell="C60" sqref="C60:C71"/>
    </sheetView>
  </sheetViews>
  <sheetFormatPr defaultRowHeight="13.2" x14ac:dyDescent="0.25"/>
  <cols>
    <col min="2" max="2" width="25.664062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446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80" t="s">
        <v>447</v>
      </c>
      <c r="C5" s="7"/>
      <c r="D5" s="7"/>
      <c r="E5" s="8"/>
      <c r="F5" s="8"/>
      <c r="G5" s="8"/>
      <c r="H5" s="9"/>
    </row>
    <row r="6" spans="2:8" x14ac:dyDescent="0.25">
      <c r="B6" s="76" t="s">
        <v>261</v>
      </c>
      <c r="C6" s="10"/>
      <c r="D6" s="10"/>
      <c r="E6" s="10"/>
      <c r="F6" s="10"/>
      <c r="G6" s="10"/>
      <c r="H6" s="69"/>
    </row>
    <row r="7" spans="2:8" x14ac:dyDescent="0.25">
      <c r="B7" s="76" t="s">
        <v>262</v>
      </c>
      <c r="C7" s="10"/>
      <c r="D7" s="10"/>
      <c r="E7" s="10"/>
      <c r="F7" s="10"/>
      <c r="G7" s="10"/>
      <c r="H7" s="69"/>
    </row>
    <row r="8" spans="2:8" ht="13.8" thickBot="1" x14ac:dyDescent="0.3">
      <c r="B8" s="13" t="s">
        <v>445</v>
      </c>
      <c r="C8" s="14"/>
      <c r="D8" s="14"/>
      <c r="E8" s="14"/>
      <c r="F8" s="14"/>
      <c r="G8" s="14"/>
      <c r="H8" s="65"/>
    </row>
    <row r="9" spans="2:8" x14ac:dyDescent="0.25">
      <c r="B9" s="6"/>
      <c r="C9" s="6"/>
      <c r="D9" s="6"/>
      <c r="E9" s="6"/>
      <c r="F9" s="6"/>
      <c r="G9" s="6"/>
      <c r="H9" s="6"/>
    </row>
    <row r="10" spans="2:8" x14ac:dyDescent="0.25">
      <c r="B10" s="15" t="s">
        <v>13</v>
      </c>
      <c r="C10" s="16" t="s">
        <v>14</v>
      </c>
      <c r="D10" s="17" t="s">
        <v>15</v>
      </c>
      <c r="E10" s="17" t="s">
        <v>16</v>
      </c>
      <c r="F10" s="17" t="s">
        <v>17</v>
      </c>
      <c r="G10" s="17" t="s">
        <v>18</v>
      </c>
      <c r="H10" s="17" t="s">
        <v>19</v>
      </c>
    </row>
    <row r="11" spans="2:8" x14ac:dyDescent="0.25">
      <c r="B11" s="16" t="s">
        <v>20</v>
      </c>
      <c r="C11" s="18"/>
      <c r="D11" s="18">
        <v>1</v>
      </c>
      <c r="E11" s="18">
        <f>D11+0.75</f>
        <v>1.75</v>
      </c>
      <c r="F11" s="18">
        <f>E11+0.75</f>
        <v>2.5</v>
      </c>
      <c r="G11" s="18">
        <f>F11+0.75</f>
        <v>3.25</v>
      </c>
      <c r="H11" s="18">
        <f>G11+0.75</f>
        <v>4</v>
      </c>
    </row>
    <row r="12" spans="2:8" x14ac:dyDescent="0.25">
      <c r="B12" s="17" t="s">
        <v>21</v>
      </c>
      <c r="C12" s="18">
        <v>1</v>
      </c>
      <c r="D12" s="19">
        <f>(D11*C12)</f>
        <v>1</v>
      </c>
      <c r="E12" s="19">
        <f>(E11*C12)</f>
        <v>1.75</v>
      </c>
      <c r="F12" s="19">
        <f>(F11*C12)</f>
        <v>2.5</v>
      </c>
      <c r="G12" s="19">
        <f>(G11*C12)</f>
        <v>3.25</v>
      </c>
      <c r="H12" s="19">
        <f>(H11*C12)</f>
        <v>4</v>
      </c>
    </row>
    <row r="13" spans="2:8" x14ac:dyDescent="0.25">
      <c r="B13" s="17" t="s">
        <v>22</v>
      </c>
      <c r="C13" s="18">
        <v>2</v>
      </c>
      <c r="D13" s="19">
        <f>(D11*C13)</f>
        <v>2</v>
      </c>
      <c r="E13" s="19">
        <v>3</v>
      </c>
      <c r="F13" s="19">
        <f>(F11*C13)</f>
        <v>5</v>
      </c>
      <c r="G13" s="19">
        <f>(G11*C13)</f>
        <v>6.5</v>
      </c>
      <c r="H13" s="19">
        <f>(H11*C13)</f>
        <v>8</v>
      </c>
    </row>
    <row r="14" spans="2:8" x14ac:dyDescent="0.25">
      <c r="B14" s="17" t="s">
        <v>23</v>
      </c>
      <c r="C14" s="18">
        <v>3</v>
      </c>
      <c r="D14" s="19">
        <f>(D11*C14)</f>
        <v>3</v>
      </c>
      <c r="E14" s="19">
        <f>(E11*C14)</f>
        <v>5.25</v>
      </c>
      <c r="F14" s="19">
        <f>(F11*C14)</f>
        <v>7.5</v>
      </c>
      <c r="G14" s="19">
        <f>(G11*C14)</f>
        <v>9.75</v>
      </c>
      <c r="H14" s="19">
        <f>(H11*C14)</f>
        <v>12</v>
      </c>
    </row>
    <row r="16" spans="2:8" x14ac:dyDescent="0.25">
      <c r="B16" s="20" t="s">
        <v>142</v>
      </c>
      <c r="C16" s="21"/>
    </row>
    <row r="18" spans="2:11" ht="13.8" x14ac:dyDescent="0.3">
      <c r="B18" s="22" t="s">
        <v>29</v>
      </c>
      <c r="C18" s="23" t="s">
        <v>14</v>
      </c>
      <c r="D18" s="24" t="s">
        <v>15</v>
      </c>
      <c r="E18" s="24" t="s">
        <v>16</v>
      </c>
      <c r="F18" s="24" t="s">
        <v>17</v>
      </c>
      <c r="G18" s="24" t="s">
        <v>18</v>
      </c>
      <c r="H18" s="24" t="s">
        <v>19</v>
      </c>
      <c r="I18" s="25"/>
      <c r="J18" s="25"/>
      <c r="K18" s="25"/>
    </row>
    <row r="19" spans="2:11" ht="13.8" x14ac:dyDescent="0.3">
      <c r="B19" s="26" t="s">
        <v>20</v>
      </c>
      <c r="C19" s="27"/>
      <c r="D19" s="27"/>
      <c r="E19" s="27"/>
      <c r="F19" s="27"/>
      <c r="G19" s="27"/>
      <c r="H19" s="27"/>
      <c r="I19" s="25"/>
      <c r="J19" s="25"/>
      <c r="K19" s="25"/>
    </row>
    <row r="20" spans="2:11" ht="13.8" x14ac:dyDescent="0.3">
      <c r="B20" s="28" t="s">
        <v>21</v>
      </c>
      <c r="C20" s="27"/>
      <c r="D20" s="132">
        <v>31.98</v>
      </c>
      <c r="E20" s="132">
        <f>D20*E12</f>
        <v>55.965000000000003</v>
      </c>
      <c r="F20" s="132">
        <f>D20*F12</f>
        <v>79.95</v>
      </c>
      <c r="G20" s="132">
        <f>D20*G12</f>
        <v>103.935</v>
      </c>
      <c r="H20" s="132">
        <f>D20*H12</f>
        <v>127.92</v>
      </c>
      <c r="I20" s="25"/>
      <c r="J20" s="25"/>
      <c r="K20" s="25"/>
    </row>
    <row r="21" spans="2:11" ht="13.8" x14ac:dyDescent="0.3">
      <c r="B21" s="28" t="s">
        <v>22</v>
      </c>
      <c r="C21" s="27"/>
      <c r="D21" s="132">
        <f>D20*D13</f>
        <v>63.96</v>
      </c>
      <c r="E21" s="132">
        <f>D20*E13</f>
        <v>95.94</v>
      </c>
      <c r="F21" s="132">
        <f>D20*F13</f>
        <v>159.9</v>
      </c>
      <c r="G21" s="132">
        <f>D20*G13</f>
        <v>207.87</v>
      </c>
      <c r="H21" s="132">
        <f>D20*H13</f>
        <v>255.84</v>
      </c>
      <c r="I21" s="25"/>
      <c r="J21" s="25"/>
      <c r="K21" s="25"/>
    </row>
    <row r="22" spans="2:11" ht="13.8" x14ac:dyDescent="0.3">
      <c r="B22" s="28" t="s">
        <v>23</v>
      </c>
      <c r="C22" s="27"/>
      <c r="D22" s="132">
        <f>D20*D14</f>
        <v>95.94</v>
      </c>
      <c r="E22" s="132">
        <f>D20*E14</f>
        <v>167.89500000000001</v>
      </c>
      <c r="F22" s="132">
        <f>D20*F14</f>
        <v>239.85</v>
      </c>
      <c r="G22" s="132">
        <f>D20*G14</f>
        <v>311.80500000000001</v>
      </c>
      <c r="H22" s="132">
        <f>D20*H14</f>
        <v>383.76</v>
      </c>
      <c r="I22" s="25"/>
      <c r="J22" s="25"/>
      <c r="K22" s="25"/>
    </row>
    <row r="23" spans="2:11" ht="14.4" thickBot="1" x14ac:dyDescent="0.35"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2:11" ht="14.4" thickBot="1" x14ac:dyDescent="0.3">
      <c r="B24" s="64" t="s">
        <v>30</v>
      </c>
      <c r="C24" s="29"/>
      <c r="D24" s="30"/>
      <c r="E24" s="29"/>
      <c r="F24" s="143">
        <v>167.9</v>
      </c>
      <c r="G24" s="152" t="s">
        <v>334</v>
      </c>
      <c r="H24" s="32"/>
      <c r="I24" s="73" t="s">
        <v>31</v>
      </c>
      <c r="J24" s="32"/>
      <c r="K24" s="32"/>
    </row>
    <row r="25" spans="2:11" ht="15.6" x14ac:dyDescent="0.25">
      <c r="B25" s="34"/>
      <c r="C25" s="32"/>
      <c r="D25" s="35"/>
      <c r="E25" s="32"/>
      <c r="F25" s="33"/>
      <c r="G25" s="32"/>
      <c r="H25" s="32"/>
      <c r="I25" s="32"/>
      <c r="J25" s="32"/>
      <c r="K25" s="32"/>
    </row>
    <row r="26" spans="2:11" ht="13.8" x14ac:dyDescent="0.25">
      <c r="B26" s="36" t="s">
        <v>34</v>
      </c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5.6" x14ac:dyDescent="0.25">
      <c r="B27" s="34"/>
      <c r="C27" s="32"/>
      <c r="D27" s="35"/>
      <c r="E27" s="32"/>
      <c r="F27" s="40" t="s">
        <v>37</v>
      </c>
      <c r="G27" s="32"/>
      <c r="H27" s="32"/>
      <c r="I27" s="37"/>
      <c r="J27" s="32"/>
      <c r="K27" s="32"/>
    </row>
    <row r="28" spans="2:11" x14ac:dyDescent="0.25">
      <c r="B28" s="38" t="s">
        <v>35</v>
      </c>
      <c r="C28" s="38"/>
      <c r="D28" s="38" t="s">
        <v>36</v>
      </c>
      <c r="E28" s="39">
        <v>0</v>
      </c>
      <c r="F28" s="42" t="s">
        <v>21</v>
      </c>
    </row>
    <row r="29" spans="2:11" x14ac:dyDescent="0.25">
      <c r="B29" s="41" t="s">
        <v>76</v>
      </c>
      <c r="C29" s="41"/>
      <c r="D29" s="41" t="s">
        <v>36</v>
      </c>
      <c r="E29" s="39">
        <v>0</v>
      </c>
      <c r="F29" s="42" t="s">
        <v>17</v>
      </c>
    </row>
    <row r="30" spans="2:11" x14ac:dyDescent="0.25">
      <c r="B30" s="38" t="s">
        <v>40</v>
      </c>
      <c r="C30" s="38"/>
      <c r="D30" s="38" t="s">
        <v>36</v>
      </c>
      <c r="E30" s="39">
        <v>0</v>
      </c>
      <c r="F30" s="42" t="s">
        <v>23</v>
      </c>
    </row>
    <row r="32" spans="2:11" x14ac:dyDescent="0.25">
      <c r="B32" s="38" t="s">
        <v>77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78</v>
      </c>
      <c r="C33" s="46"/>
      <c r="D33" s="41"/>
      <c r="E33" s="41"/>
      <c r="F33" s="41"/>
      <c r="G33" s="41"/>
      <c r="H33" s="41"/>
      <c r="I33" s="41"/>
      <c r="J33" s="45">
        <v>2</v>
      </c>
      <c r="K33" s="39">
        <v>0</v>
      </c>
    </row>
    <row r="34" spans="2:11" x14ac:dyDescent="0.25">
      <c r="B34" s="38" t="s">
        <v>79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80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81</v>
      </c>
      <c r="C36" s="44"/>
      <c r="D36" s="38"/>
      <c r="E36" s="38"/>
      <c r="F36" s="38"/>
      <c r="G36" s="38"/>
      <c r="H36" s="38"/>
      <c r="I36" s="38"/>
      <c r="J36" s="45">
        <v>3</v>
      </c>
      <c r="K36" s="39">
        <v>0</v>
      </c>
    </row>
    <row r="37" spans="2:11" x14ac:dyDescent="0.25">
      <c r="B37" s="41" t="s">
        <v>82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50</v>
      </c>
      <c r="C38" s="44"/>
      <c r="D38" s="38"/>
      <c r="E38" s="38"/>
      <c r="F38" s="38"/>
      <c r="G38" s="38"/>
      <c r="H38" s="38"/>
      <c r="I38" s="38"/>
      <c r="J38" s="45">
        <v>3</v>
      </c>
      <c r="K38" s="39">
        <v>0</v>
      </c>
    </row>
    <row r="39" spans="2:11" x14ac:dyDescent="0.25">
      <c r="B39" s="41" t="s">
        <v>83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52</v>
      </c>
      <c r="C40" s="44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84</v>
      </c>
      <c r="C41" s="46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85</v>
      </c>
      <c r="C42" s="44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86</v>
      </c>
      <c r="C43" s="46"/>
      <c r="D43" s="41"/>
      <c r="E43" s="41"/>
      <c r="F43" s="41"/>
      <c r="G43" s="41"/>
      <c r="H43" s="41"/>
      <c r="I43" s="41"/>
      <c r="J43" s="45">
        <v>2</v>
      </c>
      <c r="K43" s="39">
        <v>0</v>
      </c>
    </row>
    <row r="44" spans="2:11" x14ac:dyDescent="0.25">
      <c r="B44" s="38" t="s">
        <v>87</v>
      </c>
      <c r="C44" s="44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41" t="s">
        <v>335</v>
      </c>
      <c r="C45" s="46"/>
      <c r="D45" s="41"/>
      <c r="E45" s="41"/>
      <c r="F45" s="41"/>
      <c r="G45" s="41"/>
      <c r="H45" s="41"/>
      <c r="I45" s="41"/>
      <c r="J45" s="45">
        <v>3</v>
      </c>
      <c r="K45" s="39">
        <v>0</v>
      </c>
    </row>
    <row r="46" spans="2:11" x14ac:dyDescent="0.25">
      <c r="B46" s="38" t="s">
        <v>337</v>
      </c>
      <c r="C46" s="38"/>
      <c r="D46" s="38"/>
      <c r="E46" s="38"/>
      <c r="F46" s="38"/>
      <c r="G46" s="38"/>
      <c r="H46" s="38"/>
      <c r="I46" s="38"/>
      <c r="J46" s="45">
        <v>2</v>
      </c>
      <c r="K46" s="39">
        <v>0</v>
      </c>
    </row>
    <row r="47" spans="2:11" x14ac:dyDescent="0.25">
      <c r="B47" s="41" t="s">
        <v>88</v>
      </c>
      <c r="C47" s="41"/>
      <c r="D47" s="41"/>
      <c r="E47" s="41"/>
      <c r="F47" s="41"/>
      <c r="G47" s="41"/>
      <c r="H47" s="41"/>
      <c r="I47" s="41"/>
      <c r="J47" s="45">
        <v>3</v>
      </c>
      <c r="K47" s="39">
        <v>0</v>
      </c>
    </row>
    <row r="48" spans="2:11" x14ac:dyDescent="0.25">
      <c r="B48" s="38" t="s">
        <v>336</v>
      </c>
      <c r="C48" s="38"/>
      <c r="D48" s="38"/>
      <c r="E48" s="38"/>
      <c r="F48" s="38"/>
      <c r="G48" s="38"/>
      <c r="H48" s="38"/>
      <c r="I48" s="38"/>
      <c r="J48" s="45">
        <v>2</v>
      </c>
      <c r="K48" s="39">
        <v>0</v>
      </c>
    </row>
    <row r="49" spans="2:11" x14ac:dyDescent="0.25">
      <c r="B49" s="41" t="s">
        <v>54</v>
      </c>
      <c r="C49" s="41"/>
      <c r="D49" s="41"/>
      <c r="E49" s="41"/>
      <c r="F49" s="41"/>
      <c r="G49" s="41"/>
      <c r="H49" s="41"/>
      <c r="I49" s="41"/>
      <c r="J49" s="45">
        <v>3</v>
      </c>
      <c r="K49" s="39">
        <v>0</v>
      </c>
    </row>
    <row r="50" spans="2:11" x14ac:dyDescent="0.25">
      <c r="B50" s="38" t="s">
        <v>56</v>
      </c>
      <c r="C50" s="38"/>
      <c r="D50" s="38"/>
      <c r="E50" s="38"/>
      <c r="F50" s="38"/>
      <c r="G50" s="38"/>
      <c r="H50" s="38"/>
      <c r="I50" s="38"/>
      <c r="J50" s="45">
        <v>2</v>
      </c>
      <c r="K50" s="39">
        <v>0</v>
      </c>
    </row>
    <row r="51" spans="2:11" x14ac:dyDescent="0.25">
      <c r="B51" s="38" t="s">
        <v>88</v>
      </c>
      <c r="C51" s="44"/>
      <c r="D51" s="38"/>
      <c r="E51" s="38"/>
      <c r="F51" s="38"/>
      <c r="G51" s="38"/>
      <c r="H51" s="38"/>
      <c r="I51" s="38"/>
      <c r="J51" s="45">
        <v>3</v>
      </c>
      <c r="K51" s="39">
        <v>0</v>
      </c>
    </row>
    <row r="53" spans="2:11" ht="14.4" x14ac:dyDescent="0.3">
      <c r="B53" s="43" t="s">
        <v>59</v>
      </c>
    </row>
    <row r="55" spans="2:11" ht="14.4" x14ac:dyDescent="0.35">
      <c r="B55" s="38" t="s">
        <v>89</v>
      </c>
      <c r="C55" s="47"/>
      <c r="D55" s="47"/>
      <c r="E55" s="47"/>
      <c r="F55" s="47"/>
      <c r="G55" s="47"/>
      <c r="H55" s="47"/>
      <c r="I55" s="47"/>
      <c r="J55" s="131">
        <v>0.5</v>
      </c>
      <c r="K55" s="49">
        <v>0</v>
      </c>
    </row>
    <row r="56" spans="2:11" ht="14.4" x14ac:dyDescent="0.35">
      <c r="B56" s="41" t="s">
        <v>61</v>
      </c>
      <c r="J56" s="131">
        <v>0.5</v>
      </c>
      <c r="K56" s="49">
        <v>0</v>
      </c>
    </row>
    <row r="57" spans="2:11" ht="14.4" x14ac:dyDescent="0.35">
      <c r="B57" s="38" t="s">
        <v>90</v>
      </c>
      <c r="C57" s="47"/>
      <c r="D57" s="47"/>
      <c r="E57" s="47"/>
      <c r="F57" s="47"/>
      <c r="G57" s="47"/>
      <c r="H57" s="47"/>
      <c r="I57" s="47"/>
      <c r="J57" s="131">
        <v>0.5</v>
      </c>
      <c r="K57" s="49">
        <v>0</v>
      </c>
    </row>
    <row r="58" spans="2:11" ht="14.4" x14ac:dyDescent="0.35">
      <c r="B58" s="41" t="s">
        <v>63</v>
      </c>
      <c r="J58" s="131">
        <v>0.25</v>
      </c>
      <c r="K58" s="49">
        <v>0</v>
      </c>
    </row>
    <row r="59" spans="2:11" ht="14.4" x14ac:dyDescent="0.35">
      <c r="C59" s="145"/>
      <c r="K59" s="50"/>
    </row>
    <row r="60" spans="2:11" ht="14.4" x14ac:dyDescent="0.35">
      <c r="B60" s="54" t="s">
        <v>91</v>
      </c>
      <c r="C60" s="183">
        <f>(50+F24)+(F24*(((E28+E29+E30)+(K32+K33+K34+K35+K36+K37+K38+K39+K40+K41+K42+K43+K44+K45+K46+K47+K48+K49+K50+K51))-(K55+K56+K57+K58)))</f>
        <v>217.9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B61" s="54" t="s">
        <v>92</v>
      </c>
      <c r="C61" s="183">
        <v>50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C62" s="184"/>
      <c r="D62" s="53"/>
      <c r="E62" s="54"/>
      <c r="F62" s="53"/>
      <c r="G62" s="53"/>
      <c r="H62" s="53"/>
      <c r="K62" s="50"/>
    </row>
    <row r="63" spans="2:11" ht="13.8" x14ac:dyDescent="0.3">
      <c r="B63" s="51" t="s">
        <v>69</v>
      </c>
      <c r="C63" s="178">
        <f>IF(C60&lt;C61,C61,C60)</f>
        <v>217.9</v>
      </c>
      <c r="D63" s="162" t="s">
        <v>334</v>
      </c>
      <c r="E63" s="54"/>
      <c r="F63" s="53"/>
      <c r="G63" s="53"/>
      <c r="H63" s="53"/>
      <c r="I63" s="53"/>
      <c r="J63" s="53"/>
      <c r="K63" s="53"/>
    </row>
    <row r="64" spans="2:11" ht="13.8" x14ac:dyDescent="0.3">
      <c r="B64" s="53"/>
      <c r="C64" s="179"/>
      <c r="D64" s="53"/>
      <c r="E64" s="53"/>
      <c r="F64" s="53"/>
      <c r="G64" s="53"/>
      <c r="H64" s="53"/>
      <c r="I64" s="53"/>
      <c r="J64" s="53"/>
      <c r="K64" s="53"/>
    </row>
    <row r="65" spans="2:11" ht="13.8" x14ac:dyDescent="0.3">
      <c r="B65" s="55" t="s">
        <v>70</v>
      </c>
      <c r="C65" s="180" t="s">
        <v>71</v>
      </c>
      <c r="D65" s="55"/>
      <c r="E65" s="56">
        <v>0</v>
      </c>
      <c r="F65" s="41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/>
      <c r="F66" s="59"/>
      <c r="G66" s="53"/>
      <c r="H66" s="53"/>
      <c r="I66" s="53"/>
      <c r="J66" s="53"/>
      <c r="K66" s="53"/>
    </row>
    <row r="67" spans="2:11" ht="13.8" x14ac:dyDescent="0.3">
      <c r="B67" s="60" t="s">
        <v>72</v>
      </c>
      <c r="C67" s="182">
        <f>C63*E65</f>
        <v>0</v>
      </c>
      <c r="D67" s="162" t="s">
        <v>334</v>
      </c>
      <c r="E67" s="58"/>
      <c r="F67" s="59"/>
      <c r="G67" s="53"/>
      <c r="H67" s="53"/>
      <c r="I67" s="53"/>
      <c r="J67" s="53"/>
      <c r="K67" s="53"/>
    </row>
    <row r="68" spans="2:11" ht="13.8" x14ac:dyDescent="0.3">
      <c r="B68" s="37"/>
      <c r="C68" s="181"/>
      <c r="D68" s="41"/>
      <c r="E68" s="58"/>
      <c r="F68" s="59"/>
      <c r="G68" s="53"/>
      <c r="H68" s="53"/>
      <c r="I68" s="53"/>
      <c r="J68" s="53"/>
      <c r="K68" s="53"/>
    </row>
    <row r="69" spans="2:11" ht="13.8" x14ac:dyDescent="0.3">
      <c r="B69" s="55" t="s">
        <v>97</v>
      </c>
      <c r="C69" s="180" t="s">
        <v>71</v>
      </c>
      <c r="D69" s="55"/>
      <c r="E69" s="56">
        <v>0</v>
      </c>
      <c r="F69" s="41"/>
      <c r="G69" s="53"/>
      <c r="H69" s="53"/>
      <c r="I69" s="53"/>
      <c r="J69" s="53"/>
      <c r="K69" s="53"/>
    </row>
    <row r="70" spans="2:11" ht="13.8" x14ac:dyDescent="0.3">
      <c r="B70" s="37"/>
      <c r="C70" s="181"/>
      <c r="D70" s="41"/>
      <c r="E70" s="58"/>
      <c r="F70" s="59"/>
      <c r="G70" s="53"/>
      <c r="H70" s="53"/>
    </row>
    <row r="71" spans="2:11" ht="13.8" x14ac:dyDescent="0.3">
      <c r="B71" s="60" t="s">
        <v>94</v>
      </c>
      <c r="C71" s="182">
        <f>IF((C63*E65)&gt;0,(C67*E69),IF((C63*E65)=0,(C63*E69)))</f>
        <v>0</v>
      </c>
      <c r="D71" s="162" t="s">
        <v>334</v>
      </c>
      <c r="E71" s="58"/>
      <c r="F71" s="59"/>
      <c r="G71" s="53"/>
      <c r="H71" s="53"/>
    </row>
    <row r="72" spans="2:11" ht="13.8" thickBot="1" x14ac:dyDescent="0.3">
      <c r="B72" s="41"/>
      <c r="C72" s="41"/>
      <c r="D72" s="41"/>
      <c r="E72" s="41"/>
      <c r="F72" s="41"/>
    </row>
    <row r="73" spans="2:11" ht="13.8" thickBot="1" x14ac:dyDescent="0.3">
      <c r="B73" s="71" t="s">
        <v>74</v>
      </c>
      <c r="C73" s="62"/>
      <c r="D73" s="62"/>
      <c r="E73" s="63"/>
      <c r="F73" s="72" t="s">
        <v>75</v>
      </c>
      <c r="G73" s="2"/>
      <c r="H73" s="3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  <legacyDrawing r:id="rId3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2:K73"/>
  <sheetViews>
    <sheetView topLeftCell="A56" workbookViewId="0">
      <selection activeCell="C60" sqref="C60:C71"/>
    </sheetView>
  </sheetViews>
  <sheetFormatPr defaultRowHeight="13.2" x14ac:dyDescent="0.25"/>
  <cols>
    <col min="2" max="2" width="25.664062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449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80" t="s">
        <v>447</v>
      </c>
      <c r="C5" s="7"/>
      <c r="D5" s="7"/>
      <c r="E5" s="8"/>
      <c r="F5" s="8"/>
      <c r="G5" s="8"/>
      <c r="H5" s="9"/>
    </row>
    <row r="6" spans="2:8" x14ac:dyDescent="0.25">
      <c r="B6" s="76" t="s">
        <v>261</v>
      </c>
      <c r="C6" s="10"/>
      <c r="D6" s="10"/>
      <c r="E6" s="10"/>
      <c r="F6" s="10"/>
      <c r="G6" s="10"/>
      <c r="H6" s="69"/>
    </row>
    <row r="7" spans="2:8" x14ac:dyDescent="0.25">
      <c r="B7" s="76" t="s">
        <v>262</v>
      </c>
      <c r="C7" s="10"/>
      <c r="D7" s="10"/>
      <c r="E7" s="10"/>
      <c r="F7" s="10"/>
      <c r="G7" s="10"/>
      <c r="H7" s="69"/>
    </row>
    <row r="8" spans="2:8" ht="13.8" thickBot="1" x14ac:dyDescent="0.3">
      <c r="B8" s="13" t="s">
        <v>445</v>
      </c>
      <c r="C8" s="14"/>
      <c r="D8" s="14"/>
      <c r="E8" s="14"/>
      <c r="F8" s="14"/>
      <c r="G8" s="14"/>
      <c r="H8" s="65"/>
    </row>
    <row r="9" spans="2:8" x14ac:dyDescent="0.25">
      <c r="B9" s="6"/>
      <c r="C9" s="6"/>
      <c r="D9" s="6"/>
      <c r="E9" s="6"/>
      <c r="F9" s="6"/>
      <c r="G9" s="6"/>
      <c r="H9" s="6"/>
    </row>
    <row r="10" spans="2:8" x14ac:dyDescent="0.25">
      <c r="B10" s="15" t="s">
        <v>13</v>
      </c>
      <c r="C10" s="16" t="s">
        <v>14</v>
      </c>
      <c r="D10" s="17" t="s">
        <v>15</v>
      </c>
      <c r="E10" s="17" t="s">
        <v>16</v>
      </c>
      <c r="F10" s="17" t="s">
        <v>17</v>
      </c>
      <c r="G10" s="17" t="s">
        <v>18</v>
      </c>
      <c r="H10" s="17" t="s">
        <v>19</v>
      </c>
    </row>
    <row r="11" spans="2:8" x14ac:dyDescent="0.25">
      <c r="B11" s="16" t="s">
        <v>20</v>
      </c>
      <c r="C11" s="18"/>
      <c r="D11" s="18">
        <v>1</v>
      </c>
      <c r="E11" s="18">
        <f>D11+0.75</f>
        <v>1.75</v>
      </c>
      <c r="F11" s="18">
        <f>E11+0.75</f>
        <v>2.5</v>
      </c>
      <c r="G11" s="18">
        <f>F11+0.75</f>
        <v>3.25</v>
      </c>
      <c r="H11" s="18">
        <f>G11+0.75</f>
        <v>4</v>
      </c>
    </row>
    <row r="12" spans="2:8" x14ac:dyDescent="0.25">
      <c r="B12" s="17" t="s">
        <v>21</v>
      </c>
      <c r="C12" s="18">
        <v>1</v>
      </c>
      <c r="D12" s="19">
        <f>(D11*C12)</f>
        <v>1</v>
      </c>
      <c r="E12" s="19">
        <f>(E11*C12)</f>
        <v>1.75</v>
      </c>
      <c r="F12" s="19">
        <f>(F11*C12)</f>
        <v>2.5</v>
      </c>
      <c r="G12" s="19">
        <f>(G11*C12)</f>
        <v>3.25</v>
      </c>
      <c r="H12" s="19">
        <f>(H11*C12)</f>
        <v>4</v>
      </c>
    </row>
    <row r="13" spans="2:8" x14ac:dyDescent="0.25">
      <c r="B13" s="17" t="s">
        <v>22</v>
      </c>
      <c r="C13" s="18">
        <v>2</v>
      </c>
      <c r="D13" s="19">
        <f>(D11*C13)</f>
        <v>2</v>
      </c>
      <c r="E13" s="19">
        <v>3</v>
      </c>
      <c r="F13" s="19">
        <f>(F11*C13)</f>
        <v>5</v>
      </c>
      <c r="G13" s="19">
        <f>(G11*C13)</f>
        <v>6.5</v>
      </c>
      <c r="H13" s="19">
        <f>(H11*C13)</f>
        <v>8</v>
      </c>
    </row>
    <row r="14" spans="2:8" x14ac:dyDescent="0.25">
      <c r="B14" s="17" t="s">
        <v>23</v>
      </c>
      <c r="C14" s="18">
        <v>3</v>
      </c>
      <c r="D14" s="19">
        <f>(D11*C14)</f>
        <v>3</v>
      </c>
      <c r="E14" s="19">
        <f>(E11*C14)</f>
        <v>5.25</v>
      </c>
      <c r="F14" s="19">
        <f>(F11*C14)</f>
        <v>7.5</v>
      </c>
      <c r="G14" s="19">
        <f>(G11*C14)</f>
        <v>9.75</v>
      </c>
      <c r="H14" s="19">
        <f>(H11*C14)</f>
        <v>12</v>
      </c>
    </row>
    <row r="16" spans="2:8" x14ac:dyDescent="0.25">
      <c r="B16" s="20" t="s">
        <v>142</v>
      </c>
      <c r="C16" s="21"/>
    </row>
    <row r="18" spans="2:11" ht="13.8" x14ac:dyDescent="0.3">
      <c r="B18" s="22" t="s">
        <v>29</v>
      </c>
      <c r="C18" s="23" t="s">
        <v>14</v>
      </c>
      <c r="D18" s="24" t="s">
        <v>15</v>
      </c>
      <c r="E18" s="24" t="s">
        <v>16</v>
      </c>
      <c r="F18" s="24" t="s">
        <v>17</v>
      </c>
      <c r="G18" s="24" t="s">
        <v>18</v>
      </c>
      <c r="H18" s="24" t="s">
        <v>19</v>
      </c>
      <c r="I18" s="25"/>
      <c r="J18" s="25"/>
      <c r="K18" s="25"/>
    </row>
    <row r="19" spans="2:11" ht="13.8" x14ac:dyDescent="0.3">
      <c r="B19" s="26" t="s">
        <v>20</v>
      </c>
      <c r="C19" s="27"/>
      <c r="D19" s="27"/>
      <c r="E19" s="27"/>
      <c r="F19" s="27"/>
      <c r="G19" s="27"/>
      <c r="H19" s="27"/>
      <c r="I19" s="25"/>
      <c r="J19" s="25"/>
      <c r="K19" s="25"/>
    </row>
    <row r="20" spans="2:11" ht="13.8" x14ac:dyDescent="0.3">
      <c r="B20" s="28" t="s">
        <v>21</v>
      </c>
      <c r="C20" s="27"/>
      <c r="D20" s="132">
        <v>15.38</v>
      </c>
      <c r="E20" s="132">
        <f>D20*E12</f>
        <v>26.915000000000003</v>
      </c>
      <c r="F20" s="132">
        <f>D20*F12</f>
        <v>38.450000000000003</v>
      </c>
      <c r="G20" s="132">
        <f>D20*G12</f>
        <v>49.984999999999999</v>
      </c>
      <c r="H20" s="132">
        <f>D20*H12</f>
        <v>61.52</v>
      </c>
      <c r="I20" s="25"/>
      <c r="J20" s="25"/>
      <c r="K20" s="25"/>
    </row>
    <row r="21" spans="2:11" ht="13.8" x14ac:dyDescent="0.3">
      <c r="B21" s="28" t="s">
        <v>22</v>
      </c>
      <c r="C21" s="27"/>
      <c r="D21" s="132">
        <f>D20*D13</f>
        <v>30.76</v>
      </c>
      <c r="E21" s="132">
        <f>D20*E13</f>
        <v>46.14</v>
      </c>
      <c r="F21" s="132">
        <f>D20*F13</f>
        <v>76.900000000000006</v>
      </c>
      <c r="G21" s="132">
        <f>D20*G13</f>
        <v>99.97</v>
      </c>
      <c r="H21" s="132">
        <f>D20*H13</f>
        <v>123.04</v>
      </c>
      <c r="I21" s="25"/>
      <c r="J21" s="25"/>
      <c r="K21" s="25"/>
    </row>
    <row r="22" spans="2:11" ht="13.8" x14ac:dyDescent="0.3">
      <c r="B22" s="28" t="s">
        <v>23</v>
      </c>
      <c r="C22" s="27"/>
      <c r="D22" s="132">
        <f>D20*D14</f>
        <v>46.14</v>
      </c>
      <c r="E22" s="132">
        <f>D20*E14</f>
        <v>80.745000000000005</v>
      </c>
      <c r="F22" s="132">
        <f>D20*F14</f>
        <v>115.35000000000001</v>
      </c>
      <c r="G22" s="132">
        <f>D20*G14</f>
        <v>149.95500000000001</v>
      </c>
      <c r="H22" s="132">
        <f>D20*H14</f>
        <v>184.56</v>
      </c>
      <c r="I22" s="25"/>
      <c r="J22" s="25"/>
      <c r="K22" s="25"/>
    </row>
    <row r="23" spans="2:11" ht="14.4" thickBot="1" x14ac:dyDescent="0.35"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2:11" ht="14.4" thickBot="1" x14ac:dyDescent="0.3">
      <c r="B24" s="64" t="s">
        <v>30</v>
      </c>
      <c r="C24" s="29"/>
      <c r="D24" s="30"/>
      <c r="E24" s="29"/>
      <c r="F24" s="143">
        <v>80.75</v>
      </c>
      <c r="G24" s="152" t="s">
        <v>334</v>
      </c>
      <c r="H24" s="32"/>
      <c r="I24" s="73" t="s">
        <v>31</v>
      </c>
      <c r="J24" s="32"/>
      <c r="K24" s="32"/>
    </row>
    <row r="25" spans="2:11" ht="15.6" x14ac:dyDescent="0.25">
      <c r="B25" s="34"/>
      <c r="C25" s="32"/>
      <c r="D25" s="35"/>
      <c r="E25" s="32"/>
      <c r="F25" s="33"/>
      <c r="G25" s="32"/>
      <c r="H25" s="32"/>
      <c r="I25" s="32"/>
      <c r="J25" s="32"/>
      <c r="K25" s="32"/>
    </row>
    <row r="26" spans="2:11" ht="13.8" x14ac:dyDescent="0.25">
      <c r="B26" s="36" t="s">
        <v>34</v>
      </c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5.6" x14ac:dyDescent="0.25">
      <c r="B27" s="34"/>
      <c r="C27" s="32"/>
      <c r="D27" s="35"/>
      <c r="E27" s="32"/>
      <c r="F27" s="40" t="s">
        <v>37</v>
      </c>
      <c r="G27" s="32"/>
      <c r="H27" s="32"/>
      <c r="I27" s="37"/>
      <c r="J27" s="32"/>
      <c r="K27" s="32"/>
    </row>
    <row r="28" spans="2:11" x14ac:dyDescent="0.25">
      <c r="B28" s="38" t="s">
        <v>35</v>
      </c>
      <c r="C28" s="38"/>
      <c r="D28" s="38" t="s">
        <v>36</v>
      </c>
      <c r="E28" s="39">
        <v>0</v>
      </c>
      <c r="F28" s="42" t="s">
        <v>21</v>
      </c>
    </row>
    <row r="29" spans="2:11" x14ac:dyDescent="0.25">
      <c r="B29" s="41" t="s">
        <v>76</v>
      </c>
      <c r="C29" s="41"/>
      <c r="D29" s="41" t="s">
        <v>36</v>
      </c>
      <c r="E29" s="39">
        <v>0</v>
      </c>
      <c r="F29" s="42" t="s">
        <v>17</v>
      </c>
    </row>
    <row r="30" spans="2:11" x14ac:dyDescent="0.25">
      <c r="B30" s="38" t="s">
        <v>40</v>
      </c>
      <c r="C30" s="38"/>
      <c r="D30" s="38" t="s">
        <v>36</v>
      </c>
      <c r="E30" s="39">
        <v>0</v>
      </c>
      <c r="F30" s="42" t="s">
        <v>23</v>
      </c>
    </row>
    <row r="32" spans="2:11" x14ac:dyDescent="0.25">
      <c r="B32" s="38" t="s">
        <v>77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78</v>
      </c>
      <c r="C33" s="46"/>
      <c r="D33" s="41"/>
      <c r="E33" s="41"/>
      <c r="F33" s="41"/>
      <c r="G33" s="41"/>
      <c r="H33" s="41"/>
      <c r="I33" s="41"/>
      <c r="J33" s="45">
        <v>2</v>
      </c>
      <c r="K33" s="39">
        <v>0</v>
      </c>
    </row>
    <row r="34" spans="2:11" x14ac:dyDescent="0.25">
      <c r="B34" s="38" t="s">
        <v>79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80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81</v>
      </c>
      <c r="C36" s="44"/>
      <c r="D36" s="38"/>
      <c r="E36" s="38"/>
      <c r="F36" s="38"/>
      <c r="G36" s="38"/>
      <c r="H36" s="38"/>
      <c r="I36" s="38"/>
      <c r="J36" s="45">
        <v>3</v>
      </c>
      <c r="K36" s="39">
        <v>0</v>
      </c>
    </row>
    <row r="37" spans="2:11" x14ac:dyDescent="0.25">
      <c r="B37" s="41" t="s">
        <v>82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50</v>
      </c>
      <c r="C38" s="44"/>
      <c r="D38" s="38"/>
      <c r="E38" s="38"/>
      <c r="F38" s="38"/>
      <c r="G38" s="38"/>
      <c r="H38" s="38"/>
      <c r="I38" s="38"/>
      <c r="J38" s="45">
        <v>3</v>
      </c>
      <c r="K38" s="39">
        <v>0</v>
      </c>
    </row>
    <row r="39" spans="2:11" x14ac:dyDescent="0.25">
      <c r="B39" s="41" t="s">
        <v>83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52</v>
      </c>
      <c r="C40" s="44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84</v>
      </c>
      <c r="C41" s="46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85</v>
      </c>
      <c r="C42" s="44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86</v>
      </c>
      <c r="C43" s="46"/>
      <c r="D43" s="41"/>
      <c r="E43" s="41"/>
      <c r="F43" s="41"/>
      <c r="G43" s="41"/>
      <c r="H43" s="41"/>
      <c r="I43" s="41"/>
      <c r="J43" s="45">
        <v>2</v>
      </c>
      <c r="K43" s="39">
        <v>0</v>
      </c>
    </row>
    <row r="44" spans="2:11" x14ac:dyDescent="0.25">
      <c r="B44" s="38" t="s">
        <v>87</v>
      </c>
      <c r="C44" s="44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41" t="s">
        <v>335</v>
      </c>
      <c r="C45" s="46"/>
      <c r="D45" s="41"/>
      <c r="E45" s="41"/>
      <c r="F45" s="41"/>
      <c r="G45" s="41"/>
      <c r="H45" s="41"/>
      <c r="I45" s="41"/>
      <c r="J45" s="45">
        <v>3</v>
      </c>
      <c r="K45" s="39">
        <v>0</v>
      </c>
    </row>
    <row r="46" spans="2:11" x14ac:dyDescent="0.25">
      <c r="B46" s="38" t="s">
        <v>337</v>
      </c>
      <c r="C46" s="38"/>
      <c r="D46" s="38"/>
      <c r="E46" s="38"/>
      <c r="F46" s="38"/>
      <c r="G46" s="38"/>
      <c r="H46" s="38"/>
      <c r="I46" s="38"/>
      <c r="J46" s="45">
        <v>2</v>
      </c>
      <c r="K46" s="39">
        <v>0</v>
      </c>
    </row>
    <row r="47" spans="2:11" x14ac:dyDescent="0.25">
      <c r="B47" s="41" t="s">
        <v>88</v>
      </c>
      <c r="C47" s="41"/>
      <c r="D47" s="41"/>
      <c r="E47" s="41"/>
      <c r="F47" s="41"/>
      <c r="G47" s="41"/>
      <c r="H47" s="41"/>
      <c r="I47" s="41"/>
      <c r="J47" s="45">
        <v>3</v>
      </c>
      <c r="K47" s="39">
        <v>0</v>
      </c>
    </row>
    <row r="48" spans="2:11" x14ac:dyDescent="0.25">
      <c r="B48" s="38" t="s">
        <v>336</v>
      </c>
      <c r="C48" s="38"/>
      <c r="D48" s="38"/>
      <c r="E48" s="38"/>
      <c r="F48" s="38"/>
      <c r="G48" s="38"/>
      <c r="H48" s="38"/>
      <c r="I48" s="38"/>
      <c r="J48" s="45">
        <v>2</v>
      </c>
      <c r="K48" s="39">
        <v>0</v>
      </c>
    </row>
    <row r="49" spans="2:11" x14ac:dyDescent="0.25">
      <c r="B49" s="41" t="s">
        <v>54</v>
      </c>
      <c r="C49" s="41"/>
      <c r="D49" s="41"/>
      <c r="E49" s="41"/>
      <c r="F49" s="41"/>
      <c r="G49" s="41"/>
      <c r="H49" s="41"/>
      <c r="I49" s="41"/>
      <c r="J49" s="45">
        <v>3</v>
      </c>
      <c r="K49" s="39">
        <v>0</v>
      </c>
    </row>
    <row r="50" spans="2:11" x14ac:dyDescent="0.25">
      <c r="B50" s="38" t="s">
        <v>56</v>
      </c>
      <c r="C50" s="38"/>
      <c r="D50" s="38"/>
      <c r="E50" s="38"/>
      <c r="F50" s="38"/>
      <c r="G50" s="38"/>
      <c r="H50" s="38"/>
      <c r="I50" s="38"/>
      <c r="J50" s="45">
        <v>2</v>
      </c>
      <c r="K50" s="39">
        <v>0</v>
      </c>
    </row>
    <row r="51" spans="2:11" x14ac:dyDescent="0.25">
      <c r="B51" s="38" t="s">
        <v>88</v>
      </c>
      <c r="C51" s="44"/>
      <c r="D51" s="38"/>
      <c r="E51" s="38"/>
      <c r="F51" s="38"/>
      <c r="G51" s="38"/>
      <c r="H51" s="38"/>
      <c r="I51" s="38"/>
      <c r="J51" s="45">
        <v>3</v>
      </c>
      <c r="K51" s="39">
        <v>0</v>
      </c>
    </row>
    <row r="53" spans="2:11" ht="14.4" x14ac:dyDescent="0.3">
      <c r="B53" s="43" t="s">
        <v>59</v>
      </c>
    </row>
    <row r="55" spans="2:11" ht="14.4" x14ac:dyDescent="0.35">
      <c r="B55" s="38" t="s">
        <v>89</v>
      </c>
      <c r="C55" s="47"/>
      <c r="D55" s="47"/>
      <c r="E55" s="47"/>
      <c r="F55" s="47"/>
      <c r="G55" s="47"/>
      <c r="H55" s="47"/>
      <c r="I55" s="47"/>
      <c r="J55" s="131">
        <v>0.5</v>
      </c>
      <c r="K55" s="49">
        <v>0</v>
      </c>
    </row>
    <row r="56" spans="2:11" ht="14.4" x14ac:dyDescent="0.35">
      <c r="B56" s="41" t="s">
        <v>61</v>
      </c>
      <c r="J56" s="131">
        <v>0.5</v>
      </c>
      <c r="K56" s="49">
        <v>0</v>
      </c>
    </row>
    <row r="57" spans="2:11" ht="14.4" x14ac:dyDescent="0.35">
      <c r="B57" s="38" t="s">
        <v>90</v>
      </c>
      <c r="C57" s="47"/>
      <c r="D57" s="47"/>
      <c r="E57" s="47"/>
      <c r="F57" s="47"/>
      <c r="G57" s="47"/>
      <c r="H57" s="47"/>
      <c r="I57" s="47"/>
      <c r="J57" s="131">
        <v>0.5</v>
      </c>
      <c r="K57" s="49">
        <v>0</v>
      </c>
    </row>
    <row r="58" spans="2:11" ht="14.4" x14ac:dyDescent="0.35">
      <c r="B58" s="41" t="s">
        <v>63</v>
      </c>
      <c r="J58" s="131">
        <v>0.25</v>
      </c>
      <c r="K58" s="49">
        <v>0</v>
      </c>
    </row>
    <row r="59" spans="2:11" ht="14.4" x14ac:dyDescent="0.35">
      <c r="C59" s="145"/>
      <c r="K59" s="50"/>
    </row>
    <row r="60" spans="2:11" ht="14.4" x14ac:dyDescent="0.35">
      <c r="B60" s="54" t="s">
        <v>91</v>
      </c>
      <c r="C60" s="183">
        <f>(25000+F24)+(F24*(((E28+E29+E30)+(K32+K33+K34+K35+K36+K37+K38+K39+K40+K41+K42+K43+K44+K45+K46+K47+K48+K49+K50+K51))-(K55+K56+K57+K58)))</f>
        <v>25080.75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B61" s="54" t="s">
        <v>92</v>
      </c>
      <c r="C61" s="183">
        <v>50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C62" s="184"/>
      <c r="D62" s="53"/>
      <c r="E62" s="54"/>
      <c r="F62" s="53"/>
      <c r="G62" s="53"/>
      <c r="H62" s="53"/>
      <c r="K62" s="50"/>
    </row>
    <row r="63" spans="2:11" ht="13.8" x14ac:dyDescent="0.3">
      <c r="B63" s="51" t="s">
        <v>69</v>
      </c>
      <c r="C63" s="178">
        <f>IF(C60&lt;C61,C61,C60)</f>
        <v>25080.75</v>
      </c>
      <c r="D63" s="162" t="s">
        <v>334</v>
      </c>
      <c r="E63" s="54"/>
      <c r="F63" s="53"/>
      <c r="G63" s="53"/>
      <c r="H63" s="53"/>
      <c r="I63" s="53"/>
      <c r="J63" s="53"/>
      <c r="K63" s="53"/>
    </row>
    <row r="64" spans="2:11" ht="13.8" x14ac:dyDescent="0.3">
      <c r="B64" s="53"/>
      <c r="C64" s="179"/>
      <c r="D64" s="53"/>
      <c r="E64" s="53"/>
      <c r="F64" s="53"/>
      <c r="G64" s="53"/>
      <c r="H64" s="53"/>
      <c r="I64" s="53"/>
      <c r="J64" s="53"/>
      <c r="K64" s="53"/>
    </row>
    <row r="65" spans="2:11" ht="13.8" x14ac:dyDescent="0.3">
      <c r="B65" s="55" t="s">
        <v>70</v>
      </c>
      <c r="C65" s="180" t="s">
        <v>71</v>
      </c>
      <c r="D65" s="55"/>
      <c r="E65" s="56">
        <v>0</v>
      </c>
      <c r="F65" s="41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/>
      <c r="F66" s="59"/>
      <c r="G66" s="53"/>
      <c r="H66" s="53"/>
      <c r="I66" s="53"/>
      <c r="J66" s="53"/>
      <c r="K66" s="53"/>
    </row>
    <row r="67" spans="2:11" ht="13.8" x14ac:dyDescent="0.3">
      <c r="B67" s="60" t="s">
        <v>72</v>
      </c>
      <c r="C67" s="182">
        <f>C63*E65</f>
        <v>0</v>
      </c>
      <c r="D67" s="162" t="s">
        <v>334</v>
      </c>
      <c r="E67" s="58"/>
      <c r="F67" s="59"/>
      <c r="G67" s="53"/>
      <c r="H67" s="53"/>
      <c r="I67" s="53"/>
      <c r="J67" s="53"/>
      <c r="K67" s="53"/>
    </row>
    <row r="68" spans="2:11" ht="13.8" x14ac:dyDescent="0.3">
      <c r="B68" s="37"/>
      <c r="C68" s="181"/>
      <c r="D68" s="41"/>
      <c r="E68" s="58"/>
      <c r="F68" s="59"/>
      <c r="G68" s="53"/>
      <c r="H68" s="53"/>
      <c r="I68" s="53"/>
      <c r="J68" s="53"/>
      <c r="K68" s="53"/>
    </row>
    <row r="69" spans="2:11" ht="13.8" x14ac:dyDescent="0.3">
      <c r="B69" s="55" t="s">
        <v>97</v>
      </c>
      <c r="C69" s="180" t="s">
        <v>71</v>
      </c>
      <c r="D69" s="55"/>
      <c r="E69" s="56">
        <v>0</v>
      </c>
      <c r="F69" s="41"/>
      <c r="G69" s="53"/>
      <c r="H69" s="53"/>
      <c r="I69" s="53"/>
      <c r="J69" s="53"/>
      <c r="K69" s="53"/>
    </row>
    <row r="70" spans="2:11" ht="13.8" x14ac:dyDescent="0.3">
      <c r="B70" s="37"/>
      <c r="C70" s="181"/>
      <c r="D70" s="41"/>
      <c r="E70" s="58"/>
      <c r="F70" s="59"/>
      <c r="G70" s="53"/>
      <c r="H70" s="53"/>
    </row>
    <row r="71" spans="2:11" ht="13.8" x14ac:dyDescent="0.3">
      <c r="B71" s="60" t="s">
        <v>94</v>
      </c>
      <c r="C71" s="182">
        <f>IF((C63*E65)&gt;0,(C67*E69),IF((C63*E65)=0,(C63*E69)))</f>
        <v>0</v>
      </c>
      <c r="D71" s="162" t="s">
        <v>334</v>
      </c>
      <c r="E71" s="58"/>
      <c r="F71" s="59"/>
      <c r="G71" s="53"/>
      <c r="H71" s="53"/>
    </row>
    <row r="72" spans="2:11" ht="13.8" thickBot="1" x14ac:dyDescent="0.3">
      <c r="B72" s="41"/>
      <c r="C72" s="41"/>
      <c r="D72" s="41"/>
      <c r="E72" s="41"/>
      <c r="F72" s="41"/>
    </row>
    <row r="73" spans="2:11" ht="13.8" thickBot="1" x14ac:dyDescent="0.3">
      <c r="B73" s="71" t="s">
        <v>74</v>
      </c>
      <c r="C73" s="62"/>
      <c r="D73" s="62"/>
      <c r="E73" s="63"/>
      <c r="F73" s="72" t="s">
        <v>75</v>
      </c>
      <c r="G73" s="2"/>
      <c r="H73" s="3"/>
    </row>
  </sheetData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  <legacyDrawing r:id="rId3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2:K73"/>
  <sheetViews>
    <sheetView topLeftCell="A53" workbookViewId="0">
      <selection activeCell="C60" sqref="C60:C71"/>
    </sheetView>
  </sheetViews>
  <sheetFormatPr defaultRowHeight="13.2" x14ac:dyDescent="0.25"/>
  <cols>
    <col min="2" max="2" width="25.664062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448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80" t="s">
        <v>447</v>
      </c>
      <c r="C5" s="7"/>
      <c r="D5" s="7"/>
      <c r="E5" s="8"/>
      <c r="F5" s="8"/>
      <c r="G5" s="8"/>
      <c r="H5" s="9"/>
    </row>
    <row r="6" spans="2:8" x14ac:dyDescent="0.25">
      <c r="B6" s="76" t="s">
        <v>261</v>
      </c>
      <c r="C6" s="10"/>
      <c r="D6" s="10"/>
      <c r="E6" s="10"/>
      <c r="F6" s="10"/>
      <c r="G6" s="10"/>
      <c r="H6" s="69"/>
    </row>
    <row r="7" spans="2:8" x14ac:dyDescent="0.25">
      <c r="B7" s="76" t="s">
        <v>262</v>
      </c>
      <c r="C7" s="10"/>
      <c r="D7" s="10"/>
      <c r="E7" s="10"/>
      <c r="F7" s="10"/>
      <c r="G7" s="10"/>
      <c r="H7" s="69"/>
    </row>
    <row r="8" spans="2:8" ht="13.8" thickBot="1" x14ac:dyDescent="0.3">
      <c r="B8" s="13" t="s">
        <v>445</v>
      </c>
      <c r="C8" s="14"/>
      <c r="D8" s="14"/>
      <c r="E8" s="14"/>
      <c r="F8" s="14"/>
      <c r="G8" s="14"/>
      <c r="H8" s="65"/>
    </row>
    <row r="9" spans="2:8" x14ac:dyDescent="0.25">
      <c r="B9" s="6"/>
      <c r="C9" s="6"/>
      <c r="D9" s="6"/>
      <c r="E9" s="6"/>
      <c r="F9" s="6"/>
      <c r="G9" s="6"/>
      <c r="H9" s="6"/>
    </row>
    <row r="10" spans="2:8" x14ac:dyDescent="0.25">
      <c r="B10" s="15" t="s">
        <v>13</v>
      </c>
      <c r="C10" s="16" t="s">
        <v>14</v>
      </c>
      <c r="D10" s="17" t="s">
        <v>15</v>
      </c>
      <c r="E10" s="17" t="s">
        <v>16</v>
      </c>
      <c r="F10" s="17" t="s">
        <v>17</v>
      </c>
      <c r="G10" s="17" t="s">
        <v>18</v>
      </c>
      <c r="H10" s="17" t="s">
        <v>19</v>
      </c>
    </row>
    <row r="11" spans="2:8" x14ac:dyDescent="0.25">
      <c r="B11" s="16" t="s">
        <v>20</v>
      </c>
      <c r="C11" s="18"/>
      <c r="D11" s="18">
        <v>1</v>
      </c>
      <c r="E11" s="18">
        <f>D11+0.75</f>
        <v>1.75</v>
      </c>
      <c r="F11" s="18">
        <f>E11+0.75</f>
        <v>2.5</v>
      </c>
      <c r="G11" s="18">
        <f>F11+0.75</f>
        <v>3.25</v>
      </c>
      <c r="H11" s="18">
        <f>G11+0.75</f>
        <v>4</v>
      </c>
    </row>
    <row r="12" spans="2:8" x14ac:dyDescent="0.25">
      <c r="B12" s="17" t="s">
        <v>21</v>
      </c>
      <c r="C12" s="18">
        <v>1</v>
      </c>
      <c r="D12" s="19">
        <f>(D11*C12)</f>
        <v>1</v>
      </c>
      <c r="E12" s="19">
        <f>(E11*C12)</f>
        <v>1.75</v>
      </c>
      <c r="F12" s="19">
        <f>(F11*C12)</f>
        <v>2.5</v>
      </c>
      <c r="G12" s="19">
        <f>(G11*C12)</f>
        <v>3.25</v>
      </c>
      <c r="H12" s="19">
        <f>(H11*C12)</f>
        <v>4</v>
      </c>
    </row>
    <row r="13" spans="2:8" x14ac:dyDescent="0.25">
      <c r="B13" s="17" t="s">
        <v>22</v>
      </c>
      <c r="C13" s="18">
        <v>2</v>
      </c>
      <c r="D13" s="19">
        <f>(D11*C13)</f>
        <v>2</v>
      </c>
      <c r="E13" s="19">
        <v>3</v>
      </c>
      <c r="F13" s="19">
        <f>(F11*C13)</f>
        <v>5</v>
      </c>
      <c r="G13" s="19">
        <f>(G11*C13)</f>
        <v>6.5</v>
      </c>
      <c r="H13" s="19">
        <f>(H11*C13)</f>
        <v>8</v>
      </c>
    </row>
    <row r="14" spans="2:8" x14ac:dyDescent="0.25">
      <c r="B14" s="17" t="s">
        <v>23</v>
      </c>
      <c r="C14" s="18">
        <v>3</v>
      </c>
      <c r="D14" s="19">
        <f>(D11*C14)</f>
        <v>3</v>
      </c>
      <c r="E14" s="19">
        <f>(E11*C14)</f>
        <v>5.25</v>
      </c>
      <c r="F14" s="19">
        <f>(F11*C14)</f>
        <v>7.5</v>
      </c>
      <c r="G14" s="19">
        <f>(G11*C14)</f>
        <v>9.75</v>
      </c>
      <c r="H14" s="19">
        <f>(H11*C14)</f>
        <v>12</v>
      </c>
    </row>
    <row r="16" spans="2:8" x14ac:dyDescent="0.25">
      <c r="B16" s="20" t="s">
        <v>142</v>
      </c>
      <c r="C16" s="21"/>
    </row>
    <row r="18" spans="2:11" ht="13.8" x14ac:dyDescent="0.3">
      <c r="B18" s="22" t="s">
        <v>29</v>
      </c>
      <c r="C18" s="23" t="s">
        <v>14</v>
      </c>
      <c r="D18" s="24" t="s">
        <v>15</v>
      </c>
      <c r="E18" s="24" t="s">
        <v>16</v>
      </c>
      <c r="F18" s="24" t="s">
        <v>17</v>
      </c>
      <c r="G18" s="24" t="s">
        <v>18</v>
      </c>
      <c r="H18" s="24" t="s">
        <v>19</v>
      </c>
      <c r="I18" s="25"/>
      <c r="J18" s="25"/>
      <c r="K18" s="25"/>
    </row>
    <row r="19" spans="2:11" ht="13.8" x14ac:dyDescent="0.3">
      <c r="B19" s="26" t="s">
        <v>20</v>
      </c>
      <c r="C19" s="27"/>
      <c r="D19" s="27"/>
      <c r="E19" s="27"/>
      <c r="F19" s="27"/>
      <c r="G19" s="27"/>
      <c r="H19" s="27"/>
      <c r="I19" s="25"/>
      <c r="J19" s="25"/>
      <c r="K19" s="25"/>
    </row>
    <row r="20" spans="2:11" ht="13.8" x14ac:dyDescent="0.3">
      <c r="B20" s="28" t="s">
        <v>21</v>
      </c>
      <c r="C20" s="27"/>
      <c r="D20" s="132">
        <v>16.670000000000002</v>
      </c>
      <c r="E20" s="132">
        <f>D20*E12</f>
        <v>29.172500000000003</v>
      </c>
      <c r="F20" s="132">
        <f>D20*F12</f>
        <v>41.675000000000004</v>
      </c>
      <c r="G20" s="132">
        <f>D20*G12</f>
        <v>54.177500000000009</v>
      </c>
      <c r="H20" s="132">
        <f>D20*H12</f>
        <v>66.680000000000007</v>
      </c>
      <c r="I20" s="25"/>
      <c r="J20" s="25"/>
      <c r="K20" s="25"/>
    </row>
    <row r="21" spans="2:11" ht="13.8" x14ac:dyDescent="0.3">
      <c r="B21" s="28" t="s">
        <v>22</v>
      </c>
      <c r="C21" s="27"/>
      <c r="D21" s="132">
        <f>D20*D13</f>
        <v>33.340000000000003</v>
      </c>
      <c r="E21" s="132">
        <f>D20*E13</f>
        <v>50.010000000000005</v>
      </c>
      <c r="F21" s="132">
        <f>D20*F13</f>
        <v>83.350000000000009</v>
      </c>
      <c r="G21" s="132">
        <f>D20*G13</f>
        <v>108.35500000000002</v>
      </c>
      <c r="H21" s="132">
        <f>D20*H13</f>
        <v>133.36000000000001</v>
      </c>
      <c r="I21" s="25"/>
      <c r="J21" s="25"/>
      <c r="K21" s="25"/>
    </row>
    <row r="22" spans="2:11" ht="13.8" x14ac:dyDescent="0.3">
      <c r="B22" s="28" t="s">
        <v>23</v>
      </c>
      <c r="C22" s="27"/>
      <c r="D22" s="132">
        <f>D20*D14</f>
        <v>50.010000000000005</v>
      </c>
      <c r="E22" s="132">
        <f>D20*E14</f>
        <v>87.517500000000013</v>
      </c>
      <c r="F22" s="132">
        <f>D20*F14</f>
        <v>125.02500000000001</v>
      </c>
      <c r="G22" s="132">
        <f>D20*G14</f>
        <v>162.53250000000003</v>
      </c>
      <c r="H22" s="132">
        <f>D20*H14</f>
        <v>200.04000000000002</v>
      </c>
      <c r="I22" s="25"/>
      <c r="J22" s="25"/>
      <c r="K22" s="25"/>
    </row>
    <row r="23" spans="2:11" ht="14.4" thickBot="1" x14ac:dyDescent="0.35"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2:11" ht="14.4" thickBot="1" x14ac:dyDescent="0.3">
      <c r="B24" s="64" t="s">
        <v>30</v>
      </c>
      <c r="C24" s="29"/>
      <c r="D24" s="30"/>
      <c r="E24" s="29"/>
      <c r="F24" s="143">
        <v>80.75</v>
      </c>
      <c r="G24" s="152" t="s">
        <v>334</v>
      </c>
      <c r="H24" s="32"/>
      <c r="I24" s="73" t="s">
        <v>31</v>
      </c>
      <c r="J24" s="32"/>
      <c r="K24" s="32"/>
    </row>
    <row r="25" spans="2:11" ht="15.6" x14ac:dyDescent="0.25">
      <c r="B25" s="34"/>
      <c r="C25" s="32"/>
      <c r="D25" s="35"/>
      <c r="E25" s="32"/>
      <c r="F25" s="33"/>
      <c r="G25" s="32"/>
      <c r="H25" s="32"/>
      <c r="I25" s="32"/>
      <c r="J25" s="32"/>
      <c r="K25" s="32"/>
    </row>
    <row r="26" spans="2:11" ht="13.8" x14ac:dyDescent="0.25">
      <c r="B26" s="36" t="s">
        <v>34</v>
      </c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5.6" x14ac:dyDescent="0.25">
      <c r="B27" s="34"/>
      <c r="C27" s="32"/>
      <c r="D27" s="35"/>
      <c r="E27" s="32"/>
      <c r="F27" s="40" t="s">
        <v>37</v>
      </c>
      <c r="G27" s="32"/>
      <c r="H27" s="32"/>
      <c r="I27" s="37"/>
      <c r="J27" s="32"/>
      <c r="K27" s="32"/>
    </row>
    <row r="28" spans="2:11" x14ac:dyDescent="0.25">
      <c r="B28" s="38" t="s">
        <v>35</v>
      </c>
      <c r="C28" s="38"/>
      <c r="D28" s="38" t="s">
        <v>36</v>
      </c>
      <c r="E28" s="39">
        <v>0</v>
      </c>
      <c r="F28" s="42" t="s">
        <v>21</v>
      </c>
    </row>
    <row r="29" spans="2:11" x14ac:dyDescent="0.25">
      <c r="B29" s="41" t="s">
        <v>76</v>
      </c>
      <c r="C29" s="41"/>
      <c r="D29" s="41" t="s">
        <v>36</v>
      </c>
      <c r="E29" s="39">
        <v>0</v>
      </c>
      <c r="F29" s="42" t="s">
        <v>17</v>
      </c>
    </row>
    <row r="30" spans="2:11" x14ac:dyDescent="0.25">
      <c r="B30" s="38" t="s">
        <v>40</v>
      </c>
      <c r="C30" s="38"/>
      <c r="D30" s="38" t="s">
        <v>36</v>
      </c>
      <c r="E30" s="39">
        <v>0</v>
      </c>
      <c r="F30" s="42" t="s">
        <v>23</v>
      </c>
    </row>
    <row r="32" spans="2:11" x14ac:dyDescent="0.25">
      <c r="B32" s="38" t="s">
        <v>77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78</v>
      </c>
      <c r="C33" s="46"/>
      <c r="D33" s="41"/>
      <c r="E33" s="41"/>
      <c r="F33" s="41"/>
      <c r="G33" s="41"/>
      <c r="H33" s="41"/>
      <c r="I33" s="41"/>
      <c r="J33" s="45">
        <v>2</v>
      </c>
      <c r="K33" s="39">
        <v>0</v>
      </c>
    </row>
    <row r="34" spans="2:11" x14ac:dyDescent="0.25">
      <c r="B34" s="38" t="s">
        <v>79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80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81</v>
      </c>
      <c r="C36" s="44"/>
      <c r="D36" s="38"/>
      <c r="E36" s="38"/>
      <c r="F36" s="38"/>
      <c r="G36" s="38"/>
      <c r="H36" s="38"/>
      <c r="I36" s="38"/>
      <c r="J36" s="45">
        <v>3</v>
      </c>
      <c r="K36" s="39">
        <v>0</v>
      </c>
    </row>
    <row r="37" spans="2:11" x14ac:dyDescent="0.25">
      <c r="B37" s="41" t="s">
        <v>82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50</v>
      </c>
      <c r="C38" s="44"/>
      <c r="D38" s="38"/>
      <c r="E38" s="38"/>
      <c r="F38" s="38"/>
      <c r="G38" s="38"/>
      <c r="H38" s="38"/>
      <c r="I38" s="38"/>
      <c r="J38" s="45">
        <v>3</v>
      </c>
      <c r="K38" s="39">
        <v>0</v>
      </c>
    </row>
    <row r="39" spans="2:11" x14ac:dyDescent="0.25">
      <c r="B39" s="41" t="s">
        <v>83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52</v>
      </c>
      <c r="C40" s="44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84</v>
      </c>
      <c r="C41" s="46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85</v>
      </c>
      <c r="C42" s="44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86</v>
      </c>
      <c r="C43" s="46"/>
      <c r="D43" s="41"/>
      <c r="E43" s="41"/>
      <c r="F43" s="41"/>
      <c r="G43" s="41"/>
      <c r="H43" s="41"/>
      <c r="I43" s="41"/>
      <c r="J43" s="45">
        <v>2</v>
      </c>
      <c r="K43" s="39">
        <v>0</v>
      </c>
    </row>
    <row r="44" spans="2:11" x14ac:dyDescent="0.25">
      <c r="B44" s="38" t="s">
        <v>87</v>
      </c>
      <c r="C44" s="44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41" t="s">
        <v>335</v>
      </c>
      <c r="C45" s="46"/>
      <c r="D45" s="41"/>
      <c r="E45" s="41"/>
      <c r="F45" s="41"/>
      <c r="G45" s="41"/>
      <c r="H45" s="41"/>
      <c r="I45" s="41"/>
      <c r="J45" s="45">
        <v>3</v>
      </c>
      <c r="K45" s="39">
        <v>0</v>
      </c>
    </row>
    <row r="46" spans="2:11" x14ac:dyDescent="0.25">
      <c r="B46" s="38" t="s">
        <v>337</v>
      </c>
      <c r="C46" s="38"/>
      <c r="D46" s="38"/>
      <c r="E46" s="38"/>
      <c r="F46" s="38"/>
      <c r="G46" s="38"/>
      <c r="H46" s="38"/>
      <c r="I46" s="38"/>
      <c r="J46" s="45">
        <v>2</v>
      </c>
      <c r="K46" s="39">
        <v>0</v>
      </c>
    </row>
    <row r="47" spans="2:11" x14ac:dyDescent="0.25">
      <c r="B47" s="41" t="s">
        <v>88</v>
      </c>
      <c r="C47" s="41"/>
      <c r="D47" s="41"/>
      <c r="E47" s="41"/>
      <c r="F47" s="41"/>
      <c r="G47" s="41"/>
      <c r="H47" s="41"/>
      <c r="I47" s="41"/>
      <c r="J47" s="45">
        <v>3</v>
      </c>
      <c r="K47" s="39">
        <v>0</v>
      </c>
    </row>
    <row r="48" spans="2:11" x14ac:dyDescent="0.25">
      <c r="B48" s="38" t="s">
        <v>336</v>
      </c>
      <c r="C48" s="38"/>
      <c r="D48" s="38"/>
      <c r="E48" s="38"/>
      <c r="F48" s="38"/>
      <c r="G48" s="38"/>
      <c r="H48" s="38"/>
      <c r="I48" s="38"/>
      <c r="J48" s="45">
        <v>2</v>
      </c>
      <c r="K48" s="39">
        <v>0</v>
      </c>
    </row>
    <row r="49" spans="2:11" x14ac:dyDescent="0.25">
      <c r="B49" s="41" t="s">
        <v>54</v>
      </c>
      <c r="C49" s="41"/>
      <c r="D49" s="41"/>
      <c r="E49" s="41"/>
      <c r="F49" s="41"/>
      <c r="G49" s="41"/>
      <c r="H49" s="41"/>
      <c r="I49" s="41"/>
      <c r="J49" s="45">
        <v>3</v>
      </c>
      <c r="K49" s="39">
        <v>0</v>
      </c>
    </row>
    <row r="50" spans="2:11" x14ac:dyDescent="0.25">
      <c r="B50" s="38" t="s">
        <v>56</v>
      </c>
      <c r="C50" s="38"/>
      <c r="D50" s="38"/>
      <c r="E50" s="38"/>
      <c r="F50" s="38"/>
      <c r="G50" s="38"/>
      <c r="H50" s="38"/>
      <c r="I50" s="38"/>
      <c r="J50" s="45">
        <v>2</v>
      </c>
      <c r="K50" s="39">
        <v>0</v>
      </c>
    </row>
    <row r="51" spans="2:11" x14ac:dyDescent="0.25">
      <c r="B51" s="38" t="s">
        <v>88</v>
      </c>
      <c r="C51" s="44"/>
      <c r="D51" s="38"/>
      <c r="E51" s="38"/>
      <c r="F51" s="38"/>
      <c r="G51" s="38"/>
      <c r="H51" s="38"/>
      <c r="I51" s="38"/>
      <c r="J51" s="45">
        <v>3</v>
      </c>
      <c r="K51" s="39">
        <v>0</v>
      </c>
    </row>
    <row r="53" spans="2:11" ht="14.4" x14ac:dyDescent="0.3">
      <c r="B53" s="43" t="s">
        <v>59</v>
      </c>
    </row>
    <row r="55" spans="2:11" ht="14.4" x14ac:dyDescent="0.35">
      <c r="B55" s="38" t="s">
        <v>89</v>
      </c>
      <c r="C55" s="47"/>
      <c r="D55" s="47"/>
      <c r="E55" s="47"/>
      <c r="F55" s="47"/>
      <c r="G55" s="47"/>
      <c r="H55" s="47"/>
      <c r="I55" s="47"/>
      <c r="J55" s="131">
        <v>0.5</v>
      </c>
      <c r="K55" s="49">
        <v>0</v>
      </c>
    </row>
    <row r="56" spans="2:11" ht="14.4" x14ac:dyDescent="0.35">
      <c r="B56" s="41" t="s">
        <v>61</v>
      </c>
      <c r="J56" s="131">
        <v>0.5</v>
      </c>
      <c r="K56" s="49">
        <v>0</v>
      </c>
    </row>
    <row r="57" spans="2:11" ht="14.4" x14ac:dyDescent="0.35">
      <c r="B57" s="38" t="s">
        <v>90</v>
      </c>
      <c r="C57" s="47"/>
      <c r="D57" s="47"/>
      <c r="E57" s="47"/>
      <c r="F57" s="47"/>
      <c r="G57" s="47"/>
      <c r="H57" s="47"/>
      <c r="I57" s="47"/>
      <c r="J57" s="131">
        <v>0.5</v>
      </c>
      <c r="K57" s="49">
        <v>0</v>
      </c>
    </row>
    <row r="58" spans="2:11" ht="14.4" x14ac:dyDescent="0.35">
      <c r="B58" s="41" t="s">
        <v>63</v>
      </c>
      <c r="J58" s="131">
        <v>0.25</v>
      </c>
      <c r="K58" s="49">
        <v>0</v>
      </c>
    </row>
    <row r="59" spans="2:11" ht="14.4" x14ac:dyDescent="0.35">
      <c r="C59" s="145"/>
      <c r="K59" s="50"/>
    </row>
    <row r="60" spans="2:11" ht="14.4" x14ac:dyDescent="0.35">
      <c r="B60" s="54" t="s">
        <v>91</v>
      </c>
      <c r="C60" s="183">
        <f>(37000+F24)+(F24*(((E28+E29+E30)+(K32+K33+K34+K35+K36+K37+K38+K39+K40+K41+K42+K43+K44+K45+K46+K47+K48+K49+K50+K51))-(K55+K56+K57+K58)))</f>
        <v>37080.75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B61" s="54" t="s">
        <v>92</v>
      </c>
      <c r="C61" s="183">
        <v>50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C62" s="184"/>
      <c r="D62" s="53"/>
      <c r="E62" s="54"/>
      <c r="F62" s="53"/>
      <c r="G62" s="53"/>
      <c r="H62" s="53"/>
      <c r="K62" s="50"/>
    </row>
    <row r="63" spans="2:11" ht="13.8" x14ac:dyDescent="0.3">
      <c r="B63" s="51" t="s">
        <v>69</v>
      </c>
      <c r="C63" s="178">
        <f>IF(C60&lt;C61,C61,C60)</f>
        <v>37080.75</v>
      </c>
      <c r="D63" s="162" t="s">
        <v>334</v>
      </c>
      <c r="E63" s="54"/>
      <c r="F63" s="53"/>
      <c r="G63" s="53"/>
      <c r="H63" s="53"/>
      <c r="I63" s="53"/>
      <c r="J63" s="53"/>
      <c r="K63" s="53"/>
    </row>
    <row r="64" spans="2:11" ht="13.8" x14ac:dyDescent="0.3">
      <c r="B64" s="53"/>
      <c r="C64" s="179"/>
      <c r="D64" s="53"/>
      <c r="E64" s="53"/>
      <c r="F64" s="53"/>
      <c r="G64" s="53"/>
      <c r="H64" s="53"/>
      <c r="I64" s="53"/>
      <c r="J64" s="53"/>
      <c r="K64" s="53"/>
    </row>
    <row r="65" spans="2:11" ht="13.8" x14ac:dyDescent="0.3">
      <c r="B65" s="55" t="s">
        <v>70</v>
      </c>
      <c r="C65" s="180" t="s">
        <v>71</v>
      </c>
      <c r="D65" s="55"/>
      <c r="E65" s="56">
        <v>0</v>
      </c>
      <c r="F65" s="41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/>
      <c r="F66" s="59"/>
      <c r="G66" s="53"/>
      <c r="H66" s="53"/>
      <c r="I66" s="53"/>
      <c r="J66" s="53"/>
      <c r="K66" s="53"/>
    </row>
    <row r="67" spans="2:11" ht="13.8" x14ac:dyDescent="0.3">
      <c r="B67" s="60" t="s">
        <v>72</v>
      </c>
      <c r="C67" s="182">
        <f>C63*E65</f>
        <v>0</v>
      </c>
      <c r="D67" s="162" t="s">
        <v>334</v>
      </c>
      <c r="E67" s="58"/>
      <c r="F67" s="59"/>
      <c r="G67" s="53"/>
      <c r="H67" s="53"/>
      <c r="I67" s="53"/>
      <c r="J67" s="53"/>
      <c r="K67" s="53"/>
    </row>
    <row r="68" spans="2:11" ht="13.8" x14ac:dyDescent="0.3">
      <c r="B68" s="37"/>
      <c r="C68" s="181"/>
      <c r="D68" s="41"/>
      <c r="E68" s="58"/>
      <c r="F68" s="59"/>
      <c r="G68" s="53"/>
      <c r="H68" s="53"/>
      <c r="I68" s="53"/>
      <c r="J68" s="53"/>
      <c r="K68" s="53"/>
    </row>
    <row r="69" spans="2:11" ht="13.8" x14ac:dyDescent="0.3">
      <c r="B69" s="55" t="s">
        <v>97</v>
      </c>
      <c r="C69" s="180" t="s">
        <v>71</v>
      </c>
      <c r="D69" s="55"/>
      <c r="E69" s="56">
        <v>0</v>
      </c>
      <c r="F69" s="41"/>
      <c r="G69" s="53"/>
      <c r="H69" s="53"/>
      <c r="I69" s="53"/>
      <c r="J69" s="53"/>
      <c r="K69" s="53"/>
    </row>
    <row r="70" spans="2:11" ht="13.8" x14ac:dyDescent="0.3">
      <c r="B70" s="37"/>
      <c r="C70" s="181"/>
      <c r="D70" s="41"/>
      <c r="E70" s="58"/>
      <c r="F70" s="59"/>
      <c r="G70" s="53"/>
      <c r="H70" s="53"/>
    </row>
    <row r="71" spans="2:11" ht="13.8" x14ac:dyDescent="0.3">
      <c r="B71" s="60" t="s">
        <v>94</v>
      </c>
      <c r="C71" s="182">
        <f>IF((C63*E65)&gt;0,(C67*E69),IF((C63*E65)=0,(C63*E69)))</f>
        <v>0</v>
      </c>
      <c r="D71" s="162" t="s">
        <v>334</v>
      </c>
      <c r="E71" s="58"/>
      <c r="F71" s="59"/>
      <c r="G71" s="53"/>
      <c r="H71" s="53"/>
    </row>
    <row r="72" spans="2:11" ht="13.8" thickBot="1" x14ac:dyDescent="0.3">
      <c r="B72" s="41"/>
      <c r="C72" s="41"/>
      <c r="D72" s="41"/>
      <c r="E72" s="41"/>
      <c r="F72" s="41"/>
    </row>
    <row r="73" spans="2:11" ht="13.8" thickBot="1" x14ac:dyDescent="0.3">
      <c r="B73" s="71" t="s">
        <v>74</v>
      </c>
      <c r="C73" s="62"/>
      <c r="D73" s="62"/>
      <c r="E73" s="63"/>
      <c r="F73" s="72" t="s">
        <v>75</v>
      </c>
      <c r="G73" s="2"/>
      <c r="H73" s="3"/>
    </row>
  </sheetData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/>
  <dimension ref="B2:K66"/>
  <sheetViews>
    <sheetView topLeftCell="A46" workbookViewId="0">
      <selection activeCell="C51" sqref="C51:C63"/>
    </sheetView>
  </sheetViews>
  <sheetFormatPr defaultRowHeight="13.2" x14ac:dyDescent="0.25"/>
  <cols>
    <col min="2" max="2" width="27.88671875" customWidth="1"/>
    <col min="3" max="3" width="16" customWidth="1"/>
    <col min="6" max="6" width="14" customWidth="1"/>
  </cols>
  <sheetData>
    <row r="2" spans="2:11" ht="13.8" thickBot="1" x14ac:dyDescent="0.3"/>
    <row r="3" spans="2:11" ht="13.8" thickBot="1" x14ac:dyDescent="0.3">
      <c r="B3" s="1" t="s">
        <v>0</v>
      </c>
      <c r="C3" s="2"/>
      <c r="D3" s="3"/>
      <c r="E3" s="64" t="s">
        <v>116</v>
      </c>
    </row>
    <row r="4" spans="2:11" ht="13.8" thickBot="1" x14ac:dyDescent="0.3">
      <c r="B4" s="5"/>
      <c r="C4" s="6"/>
      <c r="D4" s="6"/>
    </row>
    <row r="5" spans="2:11" x14ac:dyDescent="0.25">
      <c r="B5" s="66" t="s">
        <v>350</v>
      </c>
      <c r="C5" s="7"/>
      <c r="D5" s="7"/>
      <c r="E5" s="7"/>
      <c r="F5" s="7"/>
      <c r="G5" s="7"/>
      <c r="H5" s="67"/>
    </row>
    <row r="6" spans="2:11" x14ac:dyDescent="0.25">
      <c r="B6" s="68" t="s">
        <v>349</v>
      </c>
      <c r="C6" s="10"/>
      <c r="D6" s="10"/>
      <c r="E6" s="10"/>
      <c r="F6" s="10"/>
      <c r="G6" s="10"/>
      <c r="H6" s="69"/>
    </row>
    <row r="7" spans="2:11" ht="13.8" thickBot="1" x14ac:dyDescent="0.3">
      <c r="B7" s="13"/>
      <c r="C7" s="14"/>
      <c r="D7" s="14"/>
      <c r="E7" s="14"/>
      <c r="F7" s="14"/>
      <c r="G7" s="14"/>
      <c r="H7" s="65"/>
    </row>
    <row r="8" spans="2:11" x14ac:dyDescent="0.25">
      <c r="B8" s="5"/>
      <c r="C8" s="6"/>
      <c r="D8" s="6"/>
    </row>
    <row r="9" spans="2:11" x14ac:dyDescent="0.25">
      <c r="B9" s="114"/>
      <c r="C9" s="115"/>
      <c r="D9" s="109"/>
      <c r="E9" s="109"/>
      <c r="F9" s="109"/>
      <c r="G9" s="109"/>
      <c r="H9" s="109"/>
    </row>
    <row r="10" spans="2:11" x14ac:dyDescent="0.25">
      <c r="B10" s="115"/>
      <c r="C10" s="109"/>
      <c r="D10" s="109"/>
      <c r="E10" s="109"/>
      <c r="F10" s="109"/>
      <c r="G10" s="109"/>
      <c r="H10" s="109"/>
    </row>
    <row r="11" spans="2:11" ht="13.8" thickBot="1" x14ac:dyDescent="0.3">
      <c r="B11" s="109"/>
      <c r="C11" s="109"/>
      <c r="D11" s="116"/>
      <c r="E11" s="116"/>
      <c r="F11" s="116"/>
      <c r="G11" s="116"/>
      <c r="H11" s="116"/>
    </row>
    <row r="12" spans="2:11" ht="13.8" thickBot="1" x14ac:dyDescent="0.3">
      <c r="B12" s="64" t="s">
        <v>121</v>
      </c>
      <c r="C12" s="153">
        <v>25000</v>
      </c>
      <c r="D12" s="159" t="s">
        <v>334</v>
      </c>
      <c r="E12" s="154"/>
      <c r="F12" s="154"/>
      <c r="G12" s="116"/>
      <c r="H12" s="116"/>
    </row>
    <row r="13" spans="2:11" ht="13.8" thickBot="1" x14ac:dyDescent="0.3">
      <c r="B13" s="64" t="s">
        <v>122</v>
      </c>
      <c r="C13" s="153">
        <v>250</v>
      </c>
      <c r="D13" s="159" t="s">
        <v>334</v>
      </c>
      <c r="E13" s="154"/>
      <c r="F13" s="154"/>
      <c r="G13" s="116"/>
      <c r="H13" s="116"/>
    </row>
    <row r="14" spans="2:11" x14ac:dyDescent="0.25">
      <c r="C14" s="145"/>
      <c r="D14" s="145"/>
      <c r="E14" s="145"/>
      <c r="F14" s="145"/>
    </row>
    <row r="15" spans="2:11" ht="14.4" thickBot="1" x14ac:dyDescent="0.35">
      <c r="B15" s="25"/>
      <c r="C15" s="155"/>
      <c r="D15" s="155"/>
      <c r="E15" s="155"/>
      <c r="F15" s="155"/>
      <c r="G15" s="25"/>
      <c r="H15" s="25"/>
    </row>
    <row r="16" spans="2:11" ht="15" thickBot="1" x14ac:dyDescent="0.35">
      <c r="B16" s="64" t="s">
        <v>30</v>
      </c>
      <c r="C16" s="156"/>
      <c r="D16" s="157"/>
      <c r="E16" s="156"/>
      <c r="F16" s="158">
        <f>(C12-C13)/65</f>
        <v>380.76923076923077</v>
      </c>
      <c r="G16" s="32"/>
      <c r="H16" s="73" t="s">
        <v>31</v>
      </c>
      <c r="I16" s="25"/>
      <c r="J16" s="25"/>
      <c r="K16" s="25"/>
    </row>
    <row r="17" spans="2:11" ht="15.6" x14ac:dyDescent="0.25">
      <c r="B17" s="34"/>
      <c r="C17" s="32"/>
      <c r="D17" s="35"/>
      <c r="E17" s="32"/>
      <c r="F17" s="33"/>
      <c r="G17" s="32"/>
      <c r="H17" s="32"/>
      <c r="I17" s="32"/>
      <c r="J17" s="32"/>
      <c r="K17" s="32"/>
    </row>
    <row r="18" spans="2:11" ht="13.8" x14ac:dyDescent="0.25">
      <c r="B18" s="36" t="s">
        <v>34</v>
      </c>
      <c r="C18" s="32"/>
      <c r="D18" s="35"/>
      <c r="E18" s="32"/>
      <c r="F18" s="33"/>
      <c r="G18" s="32"/>
      <c r="H18" s="32"/>
      <c r="I18" s="32"/>
      <c r="J18" s="32"/>
      <c r="K18" s="32"/>
    </row>
    <row r="19" spans="2:11" ht="15.6" x14ac:dyDescent="0.25">
      <c r="B19" s="34"/>
      <c r="C19" s="32"/>
      <c r="D19" s="35"/>
      <c r="E19" s="35"/>
      <c r="F19" s="40" t="s">
        <v>37</v>
      </c>
      <c r="H19" s="32"/>
      <c r="I19" s="32"/>
      <c r="J19" s="32"/>
      <c r="K19" s="32"/>
    </row>
    <row r="20" spans="2:11" ht="13.8" x14ac:dyDescent="0.25">
      <c r="B20" s="38" t="s">
        <v>35</v>
      </c>
      <c r="C20" s="38"/>
      <c r="D20" s="38" t="s">
        <v>36</v>
      </c>
      <c r="E20" s="39">
        <v>0</v>
      </c>
      <c r="F20" s="42" t="s">
        <v>21</v>
      </c>
      <c r="I20" s="37"/>
      <c r="J20" s="32"/>
      <c r="K20" s="32"/>
    </row>
    <row r="21" spans="2:11" x14ac:dyDescent="0.25">
      <c r="B21" s="41" t="s">
        <v>76</v>
      </c>
      <c r="C21" s="41"/>
      <c r="D21" s="41" t="s">
        <v>36</v>
      </c>
      <c r="E21" s="39">
        <v>0</v>
      </c>
      <c r="F21" s="42" t="s">
        <v>17</v>
      </c>
    </row>
    <row r="22" spans="2:11" x14ac:dyDescent="0.25">
      <c r="B22" s="38" t="s">
        <v>40</v>
      </c>
      <c r="C22" s="38"/>
      <c r="D22" s="38" t="s">
        <v>36</v>
      </c>
      <c r="E22" s="39">
        <v>0</v>
      </c>
      <c r="F22" s="42" t="s">
        <v>23</v>
      </c>
    </row>
    <row r="24" spans="2:11" x14ac:dyDescent="0.25">
      <c r="B24" s="38" t="s">
        <v>77</v>
      </c>
      <c r="C24" s="44"/>
      <c r="D24" s="38"/>
      <c r="E24" s="38"/>
      <c r="F24" s="38"/>
      <c r="G24" s="38"/>
      <c r="H24" s="38"/>
      <c r="I24" s="38"/>
      <c r="J24" s="45">
        <v>3</v>
      </c>
      <c r="K24" s="39">
        <v>0</v>
      </c>
    </row>
    <row r="25" spans="2:11" x14ac:dyDescent="0.25">
      <c r="B25" s="41" t="s">
        <v>78</v>
      </c>
      <c r="C25" s="46"/>
      <c r="D25" s="41"/>
      <c r="E25" s="41"/>
      <c r="F25" s="41"/>
      <c r="G25" s="41"/>
      <c r="H25" s="41"/>
      <c r="I25" s="41"/>
      <c r="J25" s="45">
        <v>2</v>
      </c>
      <c r="K25" s="39">
        <v>0</v>
      </c>
    </row>
    <row r="26" spans="2:11" x14ac:dyDescent="0.25">
      <c r="B26" s="38" t="s">
        <v>79</v>
      </c>
      <c r="C26" s="44"/>
      <c r="D26" s="38"/>
      <c r="E26" s="38"/>
      <c r="F26" s="38"/>
      <c r="G26" s="38"/>
      <c r="H26" s="38"/>
      <c r="I26" s="38"/>
      <c r="J26" s="45">
        <v>2</v>
      </c>
      <c r="K26" s="39">
        <v>0</v>
      </c>
    </row>
    <row r="27" spans="2:11" x14ac:dyDescent="0.25">
      <c r="B27" s="41" t="s">
        <v>80</v>
      </c>
      <c r="C27" s="46"/>
      <c r="D27" s="41"/>
      <c r="E27" s="41"/>
      <c r="F27" s="41"/>
      <c r="G27" s="41"/>
      <c r="H27" s="41"/>
      <c r="I27" s="41"/>
      <c r="J27" s="45">
        <v>3</v>
      </c>
      <c r="K27" s="39">
        <v>0</v>
      </c>
    </row>
    <row r="28" spans="2:11" x14ac:dyDescent="0.25">
      <c r="B28" s="38" t="s">
        <v>81</v>
      </c>
      <c r="C28" s="44"/>
      <c r="D28" s="38"/>
      <c r="E28" s="38"/>
      <c r="F28" s="38"/>
      <c r="G28" s="38"/>
      <c r="H28" s="38"/>
      <c r="I28" s="38"/>
      <c r="J28" s="45">
        <v>3</v>
      </c>
      <c r="K28" s="39">
        <v>0</v>
      </c>
    </row>
    <row r="29" spans="2:11" x14ac:dyDescent="0.25">
      <c r="B29" s="41" t="s">
        <v>82</v>
      </c>
      <c r="C29" s="46"/>
      <c r="D29" s="41"/>
      <c r="E29" s="41"/>
      <c r="F29" s="41"/>
      <c r="G29" s="41"/>
      <c r="H29" s="41"/>
      <c r="I29" s="41"/>
      <c r="J29" s="45">
        <v>2</v>
      </c>
      <c r="K29" s="39">
        <v>0</v>
      </c>
    </row>
    <row r="30" spans="2:11" x14ac:dyDescent="0.25">
      <c r="B30" s="38" t="s">
        <v>50</v>
      </c>
      <c r="C30" s="44"/>
      <c r="D30" s="38"/>
      <c r="E30" s="38"/>
      <c r="F30" s="38"/>
      <c r="G30" s="38"/>
      <c r="H30" s="38"/>
      <c r="I30" s="38"/>
      <c r="J30" s="45">
        <v>3</v>
      </c>
      <c r="K30" s="39">
        <v>0</v>
      </c>
    </row>
    <row r="31" spans="2:11" x14ac:dyDescent="0.25">
      <c r="B31" s="41" t="s">
        <v>83</v>
      </c>
      <c r="C31" s="46"/>
      <c r="D31" s="41"/>
      <c r="E31" s="41"/>
      <c r="F31" s="41"/>
      <c r="G31" s="41"/>
      <c r="H31" s="41"/>
      <c r="I31" s="41"/>
      <c r="J31" s="45">
        <v>3</v>
      </c>
      <c r="K31" s="39">
        <v>0</v>
      </c>
    </row>
    <row r="32" spans="2:11" x14ac:dyDescent="0.25">
      <c r="B32" s="38" t="s">
        <v>52</v>
      </c>
      <c r="C32" s="44"/>
      <c r="D32" s="38"/>
      <c r="E32" s="38"/>
      <c r="F32" s="38"/>
      <c r="G32" s="38"/>
      <c r="H32" s="38"/>
      <c r="I32" s="38"/>
      <c r="J32" s="45">
        <v>2</v>
      </c>
      <c r="K32" s="39">
        <v>0</v>
      </c>
    </row>
    <row r="33" spans="2:11" x14ac:dyDescent="0.25">
      <c r="B33" s="41" t="s">
        <v>84</v>
      </c>
      <c r="C33" s="46"/>
      <c r="D33" s="41"/>
      <c r="E33" s="41"/>
      <c r="F33" s="41"/>
      <c r="G33" s="41"/>
      <c r="H33" s="41"/>
      <c r="I33" s="41"/>
      <c r="J33" s="45">
        <v>3</v>
      </c>
      <c r="K33" s="39">
        <v>0</v>
      </c>
    </row>
    <row r="34" spans="2:11" x14ac:dyDescent="0.25">
      <c r="B34" s="38" t="s">
        <v>85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86</v>
      </c>
      <c r="C35" s="46"/>
      <c r="D35" s="41"/>
      <c r="E35" s="41"/>
      <c r="F35" s="41"/>
      <c r="G35" s="41"/>
      <c r="H35" s="41"/>
      <c r="I35" s="41"/>
      <c r="J35" s="45">
        <v>2</v>
      </c>
      <c r="K35" s="39">
        <v>0</v>
      </c>
    </row>
    <row r="36" spans="2:11" x14ac:dyDescent="0.25">
      <c r="B36" s="38" t="s">
        <v>87</v>
      </c>
      <c r="C36" s="44"/>
      <c r="D36" s="38"/>
      <c r="E36" s="38"/>
      <c r="F36" s="38"/>
      <c r="G36" s="38"/>
      <c r="H36" s="38"/>
      <c r="I36" s="38"/>
      <c r="J36" s="45">
        <v>2</v>
      </c>
      <c r="K36" s="39">
        <v>0</v>
      </c>
    </row>
    <row r="37" spans="2:11" x14ac:dyDescent="0.25">
      <c r="B37" s="41" t="s">
        <v>335</v>
      </c>
      <c r="C37" s="46"/>
      <c r="D37" s="41"/>
      <c r="E37" s="41"/>
      <c r="F37" s="41"/>
      <c r="G37" s="41"/>
      <c r="H37" s="41"/>
      <c r="I37" s="41"/>
      <c r="J37" s="45">
        <v>3</v>
      </c>
      <c r="K37" s="39">
        <v>0</v>
      </c>
    </row>
    <row r="38" spans="2:11" x14ac:dyDescent="0.25">
      <c r="B38" s="38" t="s">
        <v>337</v>
      </c>
      <c r="C38" s="38"/>
      <c r="D38" s="38"/>
      <c r="E38" s="38"/>
      <c r="F38" s="38"/>
      <c r="G38" s="38"/>
      <c r="H38" s="38"/>
      <c r="I38" s="38"/>
      <c r="J38" s="45">
        <v>2</v>
      </c>
      <c r="K38" s="39">
        <v>0</v>
      </c>
    </row>
    <row r="39" spans="2:11" x14ac:dyDescent="0.25">
      <c r="B39" s="41" t="s">
        <v>88</v>
      </c>
      <c r="C39" s="41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336</v>
      </c>
      <c r="C40" s="38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54</v>
      </c>
      <c r="C41" s="41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56</v>
      </c>
      <c r="C42" s="38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J43" s="46"/>
      <c r="K43" s="41"/>
    </row>
    <row r="44" spans="2:11" ht="14.4" x14ac:dyDescent="0.3">
      <c r="B44" s="43" t="s">
        <v>59</v>
      </c>
    </row>
    <row r="46" spans="2:11" ht="14.4" x14ac:dyDescent="0.35">
      <c r="B46" s="38" t="s">
        <v>89</v>
      </c>
      <c r="C46" s="47"/>
      <c r="D46" s="47"/>
      <c r="E46" s="47"/>
      <c r="F46" s="47"/>
      <c r="G46" s="47"/>
      <c r="H46" s="47"/>
      <c r="I46" s="47"/>
      <c r="J46" s="131">
        <v>0.5</v>
      </c>
      <c r="K46" s="49">
        <v>0</v>
      </c>
    </row>
    <row r="47" spans="2:11" ht="14.4" x14ac:dyDescent="0.35">
      <c r="B47" s="41" t="s">
        <v>61</v>
      </c>
      <c r="J47" s="131">
        <v>0.5</v>
      </c>
      <c r="K47" s="49">
        <v>0</v>
      </c>
    </row>
    <row r="48" spans="2:11" ht="14.4" x14ac:dyDescent="0.35">
      <c r="B48" s="38" t="s">
        <v>90</v>
      </c>
      <c r="C48" s="47"/>
      <c r="D48" s="47"/>
      <c r="E48" s="47"/>
      <c r="F48" s="47"/>
      <c r="G48" s="47"/>
      <c r="H48" s="47"/>
      <c r="I48" s="47"/>
      <c r="J48" s="131">
        <v>0.5</v>
      </c>
      <c r="K48" s="49">
        <v>0</v>
      </c>
    </row>
    <row r="49" spans="2:11" ht="14.4" x14ac:dyDescent="0.35">
      <c r="B49" s="41" t="s">
        <v>63</v>
      </c>
      <c r="J49" s="131">
        <v>0.25</v>
      </c>
      <c r="K49" s="49">
        <v>0</v>
      </c>
    </row>
    <row r="51" spans="2:11" ht="14.4" x14ac:dyDescent="0.35">
      <c r="B51" s="54" t="s">
        <v>91</v>
      </c>
      <c r="C51" s="183">
        <f>250+(F16*(((E20+E21+E22)+(K24+K25+K26+K27+K28+K29+K30+K31+K32+K33+K34+K35+K36+K37+K38+K39+K40+K41+K42))-(K46+K47+K48+K49)))</f>
        <v>250</v>
      </c>
      <c r="D51" s="149" t="s">
        <v>334</v>
      </c>
      <c r="E51" s="54"/>
      <c r="F51" s="53"/>
      <c r="G51" s="53"/>
      <c r="H51" s="53"/>
      <c r="K51" s="50"/>
    </row>
    <row r="52" spans="2:11" ht="14.4" x14ac:dyDescent="0.35">
      <c r="B52" s="54" t="s">
        <v>92</v>
      </c>
      <c r="C52" s="183">
        <v>250</v>
      </c>
      <c r="D52" s="149" t="s">
        <v>334</v>
      </c>
      <c r="E52" s="54"/>
      <c r="F52" s="53"/>
      <c r="G52" s="53"/>
      <c r="H52" s="53"/>
      <c r="K52" s="50"/>
    </row>
    <row r="53" spans="2:11" ht="14.4" x14ac:dyDescent="0.35">
      <c r="C53" s="184"/>
      <c r="D53" s="53"/>
      <c r="E53" s="54"/>
      <c r="F53" s="53"/>
      <c r="G53" s="53"/>
      <c r="H53" s="53"/>
      <c r="K53" s="50"/>
    </row>
    <row r="54" spans="2:11" ht="13.8" x14ac:dyDescent="0.3">
      <c r="B54" s="51" t="s">
        <v>69</v>
      </c>
      <c r="C54" s="178">
        <f>IF(C51&lt;C52,C52,C51)</f>
        <v>250</v>
      </c>
      <c r="D54" s="150" t="s">
        <v>334</v>
      </c>
      <c r="E54" s="54"/>
      <c r="F54" s="53"/>
      <c r="G54" s="53"/>
      <c r="H54" s="53"/>
      <c r="I54" s="53"/>
      <c r="J54" s="53"/>
      <c r="K54" s="53"/>
    </row>
    <row r="55" spans="2:11" ht="13.8" x14ac:dyDescent="0.3">
      <c r="B55" s="54"/>
      <c r="C55" s="183"/>
      <c r="D55" s="53"/>
      <c r="E55" s="54"/>
      <c r="F55" s="53"/>
      <c r="G55" s="53"/>
      <c r="H55" s="53"/>
      <c r="I55" s="53"/>
      <c r="J55" s="53"/>
      <c r="K55" s="53"/>
    </row>
    <row r="56" spans="2:11" ht="13.8" x14ac:dyDescent="0.3">
      <c r="B56" s="53"/>
      <c r="C56" s="179"/>
      <c r="D56" s="53"/>
      <c r="E56" s="53"/>
      <c r="F56" s="53"/>
      <c r="G56" s="53"/>
      <c r="H56" s="53"/>
      <c r="I56" s="53"/>
      <c r="J56" s="53"/>
      <c r="K56" s="53"/>
    </row>
    <row r="57" spans="2:11" ht="13.8" x14ac:dyDescent="0.3">
      <c r="B57" s="55" t="s">
        <v>70</v>
      </c>
      <c r="C57" s="180" t="s">
        <v>71</v>
      </c>
      <c r="D57" s="55"/>
      <c r="E57" s="56">
        <v>0</v>
      </c>
      <c r="F57" s="41"/>
      <c r="G57" s="53"/>
      <c r="H57" s="53"/>
      <c r="I57" s="53"/>
      <c r="J57" s="53"/>
      <c r="K57" s="53"/>
    </row>
    <row r="58" spans="2:11" ht="13.8" x14ac:dyDescent="0.3">
      <c r="B58" s="37"/>
      <c r="C58" s="181"/>
      <c r="D58" s="41"/>
      <c r="E58" s="58"/>
      <c r="F58" s="59"/>
      <c r="G58" s="53"/>
      <c r="H58" s="53"/>
      <c r="I58" s="53"/>
      <c r="J58" s="53"/>
      <c r="K58" s="53"/>
    </row>
    <row r="59" spans="2:11" ht="13.8" x14ac:dyDescent="0.3">
      <c r="B59" s="60" t="s">
        <v>94</v>
      </c>
      <c r="C59" s="182">
        <f>C54*E57</f>
        <v>0</v>
      </c>
      <c r="D59" s="150" t="s">
        <v>334</v>
      </c>
      <c r="E59" s="58"/>
      <c r="F59" s="59"/>
      <c r="G59" s="53"/>
      <c r="H59" s="53"/>
      <c r="I59" s="53"/>
      <c r="J59" s="53"/>
      <c r="K59" s="53"/>
    </row>
    <row r="60" spans="2:11" ht="13.8" x14ac:dyDescent="0.3">
      <c r="B60" s="37"/>
      <c r="C60" s="181"/>
      <c r="D60" s="41"/>
      <c r="E60" s="58"/>
      <c r="F60" s="59"/>
      <c r="G60" s="53"/>
      <c r="H60" s="53"/>
      <c r="I60" s="53"/>
      <c r="J60" s="53"/>
      <c r="K60" s="53"/>
    </row>
    <row r="61" spans="2:11" ht="13.8" x14ac:dyDescent="0.3">
      <c r="B61" s="55" t="s">
        <v>97</v>
      </c>
      <c r="C61" s="180" t="s">
        <v>71</v>
      </c>
      <c r="D61" s="55"/>
      <c r="E61" s="56">
        <v>0</v>
      </c>
      <c r="F61" s="41"/>
      <c r="G61" s="53"/>
      <c r="H61" s="53"/>
      <c r="I61" s="53"/>
      <c r="J61" s="53"/>
      <c r="K61" s="53"/>
    </row>
    <row r="62" spans="2:11" ht="13.8" x14ac:dyDescent="0.3">
      <c r="B62" s="37"/>
      <c r="C62" s="181"/>
      <c r="D62" s="41"/>
      <c r="E62" s="58"/>
      <c r="F62" s="59"/>
      <c r="G62" s="53"/>
      <c r="H62" s="53"/>
      <c r="I62" s="53"/>
      <c r="J62" s="53"/>
      <c r="K62" s="53"/>
    </row>
    <row r="63" spans="2:11" ht="13.8" x14ac:dyDescent="0.3">
      <c r="B63" s="60" t="s">
        <v>94</v>
      </c>
      <c r="C63" s="182">
        <f>IF((C54*E57)&gt;0,(C59*E61),IF((C54*E57)=0,(C54*E61)))</f>
        <v>0</v>
      </c>
      <c r="D63" s="150" t="s">
        <v>334</v>
      </c>
      <c r="E63" s="58"/>
      <c r="F63" s="59"/>
      <c r="G63" s="53"/>
      <c r="H63" s="53"/>
    </row>
    <row r="64" spans="2:11" ht="13.8" x14ac:dyDescent="0.3">
      <c r="B64" s="37"/>
      <c r="C64" s="57"/>
      <c r="D64" s="41"/>
      <c r="E64" s="58"/>
      <c r="F64" s="59"/>
      <c r="G64" s="53"/>
      <c r="H64" s="53"/>
    </row>
    <row r="65" spans="2:8" ht="13.8" thickBot="1" x14ac:dyDescent="0.3">
      <c r="B65" s="41"/>
      <c r="C65" s="41"/>
      <c r="D65" s="41"/>
      <c r="E65" s="41"/>
      <c r="F65" s="41"/>
    </row>
    <row r="66" spans="2:8" ht="13.8" thickBot="1" x14ac:dyDescent="0.3">
      <c r="B66" s="71" t="s">
        <v>74</v>
      </c>
      <c r="C66" s="62"/>
      <c r="D66" s="62"/>
      <c r="E66" s="63"/>
      <c r="F66" s="72" t="s">
        <v>75</v>
      </c>
      <c r="G66" s="2"/>
      <c r="H66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Plan26">
    <pageSetUpPr fitToPage="1"/>
  </sheetPr>
  <dimension ref="B2:K73"/>
  <sheetViews>
    <sheetView zoomScaleNormal="100" zoomScaleSheetLayoutView="89" workbookViewId="0">
      <selection activeCell="F25" sqref="F25"/>
    </sheetView>
  </sheetViews>
  <sheetFormatPr defaultRowHeight="13.2" x14ac:dyDescent="0.25"/>
  <cols>
    <col min="2" max="2" width="26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279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451</v>
      </c>
      <c r="C5" s="7"/>
      <c r="D5" s="7"/>
      <c r="E5" s="8"/>
      <c r="F5" s="8"/>
      <c r="G5" s="8"/>
      <c r="H5" s="9"/>
    </row>
    <row r="6" spans="2:8" x14ac:dyDescent="0.25">
      <c r="B6" s="68" t="s">
        <v>264</v>
      </c>
      <c r="C6" s="10"/>
      <c r="D6" s="10"/>
      <c r="E6" s="10"/>
      <c r="F6" s="10"/>
      <c r="G6" s="10"/>
      <c r="H6" s="69"/>
    </row>
    <row r="7" spans="2:8" ht="13.8" thickBot="1" x14ac:dyDescent="0.3">
      <c r="B7" s="13" t="s">
        <v>450</v>
      </c>
      <c r="C7" s="14"/>
      <c r="D7" s="14"/>
      <c r="E7" s="14"/>
      <c r="F7" s="14"/>
      <c r="G7" s="14"/>
      <c r="H7" s="65"/>
    </row>
    <row r="8" spans="2:8" x14ac:dyDescent="0.25">
      <c r="B8" s="6"/>
      <c r="C8" s="6"/>
      <c r="D8" s="6"/>
      <c r="E8" s="6"/>
      <c r="F8" s="6"/>
      <c r="G8" s="6"/>
      <c r="H8" s="6"/>
    </row>
    <row r="9" spans="2:8" x14ac:dyDescent="0.25">
      <c r="B9" s="6"/>
      <c r="C9" s="6"/>
      <c r="D9" s="6"/>
      <c r="E9" s="6"/>
      <c r="F9" s="6"/>
      <c r="G9" s="6"/>
      <c r="H9" s="6"/>
    </row>
    <row r="10" spans="2:8" x14ac:dyDescent="0.25">
      <c r="B10" s="15" t="s">
        <v>13</v>
      </c>
      <c r="C10" s="16" t="s">
        <v>14</v>
      </c>
      <c r="D10" s="17" t="s">
        <v>15</v>
      </c>
      <c r="E10" s="17" t="s">
        <v>16</v>
      </c>
      <c r="F10" s="17" t="s">
        <v>17</v>
      </c>
      <c r="G10" s="17" t="s">
        <v>18</v>
      </c>
      <c r="H10" s="17" t="s">
        <v>19</v>
      </c>
    </row>
    <row r="11" spans="2:8" x14ac:dyDescent="0.25">
      <c r="B11" s="16" t="s">
        <v>20</v>
      </c>
      <c r="C11" s="18"/>
      <c r="D11" s="18">
        <v>1</v>
      </c>
      <c r="E11" s="18">
        <f>D11+0.75</f>
        <v>1.75</v>
      </c>
      <c r="F11" s="18">
        <f>E11+0.75</f>
        <v>2.5</v>
      </c>
      <c r="G11" s="18">
        <f>F11+0.75</f>
        <v>3.25</v>
      </c>
      <c r="H11" s="18">
        <f>G11+0.75</f>
        <v>4</v>
      </c>
    </row>
    <row r="12" spans="2:8" x14ac:dyDescent="0.25">
      <c r="B12" s="17" t="s">
        <v>21</v>
      </c>
      <c r="C12" s="18">
        <v>1</v>
      </c>
      <c r="D12" s="19">
        <f>(D11*C12)</f>
        <v>1</v>
      </c>
      <c r="E12" s="19">
        <f>(E11*C12)</f>
        <v>1.75</v>
      </c>
      <c r="F12" s="19">
        <f>(F11*C12)</f>
        <v>2.5</v>
      </c>
      <c r="G12" s="19">
        <f>(G11*C12)</f>
        <v>3.25</v>
      </c>
      <c r="H12" s="19">
        <f>(H11*C12)</f>
        <v>4</v>
      </c>
    </row>
    <row r="13" spans="2:8" x14ac:dyDescent="0.25">
      <c r="B13" s="17" t="s">
        <v>22</v>
      </c>
      <c r="C13" s="18">
        <v>2</v>
      </c>
      <c r="D13" s="19">
        <f>(D11*C13)</f>
        <v>2</v>
      </c>
      <c r="E13" s="19">
        <v>3</v>
      </c>
      <c r="F13" s="19">
        <f>(F11*C13)</f>
        <v>5</v>
      </c>
      <c r="G13" s="19">
        <f>(G11*C13)</f>
        <v>6.5</v>
      </c>
      <c r="H13" s="19">
        <f>(H11*C13)</f>
        <v>8</v>
      </c>
    </row>
    <row r="14" spans="2:8" x14ac:dyDescent="0.25">
      <c r="B14" s="17" t="s">
        <v>23</v>
      </c>
      <c r="C14" s="18">
        <v>3</v>
      </c>
      <c r="D14" s="19">
        <f>(D11*C14)</f>
        <v>3</v>
      </c>
      <c r="E14" s="19">
        <f>(E11*C14)</f>
        <v>5.25</v>
      </c>
      <c r="F14" s="19">
        <f>(F11*C14)</f>
        <v>7.5</v>
      </c>
      <c r="G14" s="19">
        <f>(G11*C14)</f>
        <v>9.75</v>
      </c>
      <c r="H14" s="19">
        <f>(H11*C14)</f>
        <v>12</v>
      </c>
    </row>
    <row r="16" spans="2:8" x14ac:dyDescent="0.25">
      <c r="B16" s="20" t="s">
        <v>142</v>
      </c>
      <c r="C16" s="21"/>
    </row>
    <row r="18" spans="2:11" ht="13.8" x14ac:dyDescent="0.3">
      <c r="B18" s="22" t="s">
        <v>29</v>
      </c>
      <c r="C18" s="23" t="s">
        <v>14</v>
      </c>
      <c r="D18" s="24" t="s">
        <v>15</v>
      </c>
      <c r="E18" s="24" t="s">
        <v>16</v>
      </c>
      <c r="F18" s="24" t="s">
        <v>17</v>
      </c>
      <c r="G18" s="24" t="s">
        <v>18</v>
      </c>
      <c r="H18" s="24" t="s">
        <v>19</v>
      </c>
      <c r="I18" s="25"/>
      <c r="J18" s="25"/>
      <c r="K18" s="25"/>
    </row>
    <row r="19" spans="2:11" ht="13.8" x14ac:dyDescent="0.3">
      <c r="B19" s="26" t="s">
        <v>20</v>
      </c>
      <c r="C19" s="27"/>
      <c r="D19" s="27"/>
      <c r="E19" s="27"/>
      <c r="F19" s="27"/>
      <c r="G19" s="27"/>
      <c r="H19" s="27"/>
      <c r="I19" s="25"/>
      <c r="J19" s="25"/>
      <c r="K19" s="25"/>
    </row>
    <row r="20" spans="2:11" ht="13.8" x14ac:dyDescent="0.3">
      <c r="B20" s="28" t="s">
        <v>21</v>
      </c>
      <c r="C20" s="27"/>
      <c r="D20" s="132">
        <v>3.14</v>
      </c>
      <c r="E20" s="132">
        <f>D20*E12</f>
        <v>5.4950000000000001</v>
      </c>
      <c r="F20" s="132">
        <f>D20*F12</f>
        <v>7.8500000000000005</v>
      </c>
      <c r="G20" s="132">
        <f>D20*G12</f>
        <v>10.205</v>
      </c>
      <c r="H20" s="132">
        <f>D20*H12</f>
        <v>12.56</v>
      </c>
      <c r="I20" s="25"/>
      <c r="J20" s="25"/>
      <c r="K20" s="25"/>
    </row>
    <row r="21" spans="2:11" ht="13.8" x14ac:dyDescent="0.3">
      <c r="B21" s="28" t="s">
        <v>22</v>
      </c>
      <c r="C21" s="27"/>
      <c r="D21" s="132">
        <f>D20*D13</f>
        <v>6.28</v>
      </c>
      <c r="E21" s="132">
        <f>D20*E13</f>
        <v>9.42</v>
      </c>
      <c r="F21" s="132">
        <f>D20*F13</f>
        <v>15.700000000000001</v>
      </c>
      <c r="G21" s="132">
        <f>D20*G13</f>
        <v>20.41</v>
      </c>
      <c r="H21" s="132">
        <f>D20*H13</f>
        <v>25.12</v>
      </c>
      <c r="I21" s="25"/>
      <c r="J21" s="25"/>
      <c r="K21" s="25"/>
    </row>
    <row r="22" spans="2:11" ht="13.8" x14ac:dyDescent="0.3">
      <c r="B22" s="28" t="s">
        <v>23</v>
      </c>
      <c r="C22" s="27"/>
      <c r="D22" s="132">
        <f>D20*D14</f>
        <v>9.42</v>
      </c>
      <c r="E22" s="132">
        <f>D20*E14</f>
        <v>16.484999999999999</v>
      </c>
      <c r="F22" s="132">
        <f>D20*F14</f>
        <v>23.55</v>
      </c>
      <c r="G22" s="132">
        <f>D20*G14</f>
        <v>30.615000000000002</v>
      </c>
      <c r="H22" s="132">
        <f>D20*H14</f>
        <v>37.68</v>
      </c>
      <c r="I22" s="25"/>
      <c r="J22" s="25"/>
      <c r="K22" s="25"/>
    </row>
    <row r="23" spans="2:11" ht="14.4" thickBot="1" x14ac:dyDescent="0.35"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2:11" ht="14.4" thickBot="1" x14ac:dyDescent="0.3">
      <c r="B24" s="64" t="s">
        <v>30</v>
      </c>
      <c r="C24" s="29"/>
      <c r="D24" s="30"/>
      <c r="E24" s="29"/>
      <c r="F24" s="143">
        <v>9.42</v>
      </c>
      <c r="G24" s="152" t="s">
        <v>334</v>
      </c>
      <c r="H24" s="32"/>
      <c r="I24" s="73" t="s">
        <v>31</v>
      </c>
      <c r="J24" s="32"/>
      <c r="K24" s="32"/>
    </row>
    <row r="25" spans="2:11" ht="15.6" x14ac:dyDescent="0.25">
      <c r="B25" s="34"/>
      <c r="C25" s="32"/>
      <c r="D25" s="35"/>
      <c r="E25" s="32"/>
      <c r="F25" s="33"/>
      <c r="G25" s="32"/>
      <c r="H25" s="32"/>
      <c r="I25" s="32"/>
      <c r="J25" s="32"/>
      <c r="K25" s="32"/>
    </row>
    <row r="26" spans="2:11" ht="13.8" x14ac:dyDescent="0.25">
      <c r="B26" s="36" t="s">
        <v>34</v>
      </c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5.6" x14ac:dyDescent="0.25">
      <c r="B27" s="34"/>
      <c r="C27" s="32"/>
      <c r="D27" s="35"/>
      <c r="E27" s="32"/>
      <c r="F27" s="40" t="s">
        <v>37</v>
      </c>
      <c r="G27" s="32"/>
      <c r="H27" s="32"/>
      <c r="I27" s="37"/>
      <c r="J27" s="32"/>
      <c r="K27" s="32"/>
    </row>
    <row r="28" spans="2:11" x14ac:dyDescent="0.25">
      <c r="B28" s="38" t="s">
        <v>35</v>
      </c>
      <c r="C28" s="38"/>
      <c r="D28" s="38" t="s">
        <v>36</v>
      </c>
      <c r="E28" s="39">
        <v>0</v>
      </c>
      <c r="F28" s="42" t="s">
        <v>21</v>
      </c>
    </row>
    <row r="29" spans="2:11" x14ac:dyDescent="0.25">
      <c r="B29" s="41" t="s">
        <v>76</v>
      </c>
      <c r="C29" s="41"/>
      <c r="D29" s="41" t="s">
        <v>36</v>
      </c>
      <c r="E29" s="39">
        <v>0</v>
      </c>
      <c r="F29" s="42" t="s">
        <v>17</v>
      </c>
    </row>
    <row r="30" spans="2:11" x14ac:dyDescent="0.25">
      <c r="B30" s="38" t="s">
        <v>40</v>
      </c>
      <c r="C30" s="38"/>
      <c r="D30" s="38" t="s">
        <v>36</v>
      </c>
      <c r="E30" s="39">
        <v>0</v>
      </c>
      <c r="F30" s="42" t="s">
        <v>23</v>
      </c>
    </row>
    <row r="32" spans="2:11" x14ac:dyDescent="0.25">
      <c r="B32" s="38" t="s">
        <v>77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78</v>
      </c>
      <c r="C33" s="46"/>
      <c r="D33" s="41"/>
      <c r="E33" s="41"/>
      <c r="F33" s="41"/>
      <c r="G33" s="41"/>
      <c r="H33" s="41"/>
      <c r="I33" s="41"/>
      <c r="J33" s="45">
        <v>2</v>
      </c>
      <c r="K33" s="39">
        <v>0</v>
      </c>
    </row>
    <row r="34" spans="2:11" x14ac:dyDescent="0.25">
      <c r="B34" s="38" t="s">
        <v>79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80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81</v>
      </c>
      <c r="C36" s="44"/>
      <c r="D36" s="38"/>
      <c r="E36" s="38"/>
      <c r="F36" s="38"/>
      <c r="G36" s="38"/>
      <c r="H36" s="38"/>
      <c r="I36" s="38"/>
      <c r="J36" s="45">
        <v>3</v>
      </c>
      <c r="K36" s="39">
        <v>0</v>
      </c>
    </row>
    <row r="37" spans="2:11" x14ac:dyDescent="0.25">
      <c r="B37" s="41" t="s">
        <v>82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50</v>
      </c>
      <c r="C38" s="44"/>
      <c r="D38" s="38"/>
      <c r="E38" s="38"/>
      <c r="F38" s="38"/>
      <c r="G38" s="38"/>
      <c r="H38" s="38"/>
      <c r="I38" s="38"/>
      <c r="J38" s="45">
        <v>3</v>
      </c>
      <c r="K38" s="39">
        <v>0</v>
      </c>
    </row>
    <row r="39" spans="2:11" x14ac:dyDescent="0.25">
      <c r="B39" s="41" t="s">
        <v>83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52</v>
      </c>
      <c r="C40" s="44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84</v>
      </c>
      <c r="C41" s="46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85</v>
      </c>
      <c r="C42" s="44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86</v>
      </c>
      <c r="C43" s="46"/>
      <c r="D43" s="41"/>
      <c r="E43" s="41"/>
      <c r="F43" s="41"/>
      <c r="G43" s="41"/>
      <c r="H43" s="41"/>
      <c r="I43" s="41"/>
      <c r="J43" s="45">
        <v>2</v>
      </c>
      <c r="K43" s="39">
        <v>0</v>
      </c>
    </row>
    <row r="44" spans="2:11" x14ac:dyDescent="0.25">
      <c r="B44" s="38" t="s">
        <v>87</v>
      </c>
      <c r="C44" s="44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41" t="s">
        <v>335</v>
      </c>
      <c r="C45" s="46"/>
      <c r="D45" s="41"/>
      <c r="E45" s="41"/>
      <c r="F45" s="41"/>
      <c r="G45" s="41"/>
      <c r="H45" s="41"/>
      <c r="I45" s="41"/>
      <c r="J45" s="45">
        <v>3</v>
      </c>
      <c r="K45" s="39">
        <v>0</v>
      </c>
    </row>
    <row r="46" spans="2:11" x14ac:dyDescent="0.25">
      <c r="B46" s="38" t="s">
        <v>337</v>
      </c>
      <c r="C46" s="38"/>
      <c r="D46" s="38"/>
      <c r="E46" s="38"/>
      <c r="F46" s="38"/>
      <c r="G46" s="38"/>
      <c r="H46" s="38"/>
      <c r="I46" s="38"/>
      <c r="J46" s="45">
        <v>2</v>
      </c>
      <c r="K46" s="39">
        <v>0</v>
      </c>
    </row>
    <row r="47" spans="2:11" x14ac:dyDescent="0.25">
      <c r="B47" s="41" t="s">
        <v>88</v>
      </c>
      <c r="C47" s="41"/>
      <c r="D47" s="41"/>
      <c r="E47" s="41"/>
      <c r="F47" s="41"/>
      <c r="G47" s="41"/>
      <c r="H47" s="41"/>
      <c r="I47" s="41"/>
      <c r="J47" s="45">
        <v>3</v>
      </c>
      <c r="K47" s="39">
        <v>0</v>
      </c>
    </row>
    <row r="48" spans="2:11" x14ac:dyDescent="0.25">
      <c r="B48" s="38" t="s">
        <v>336</v>
      </c>
      <c r="C48" s="38"/>
      <c r="D48" s="38"/>
      <c r="E48" s="38"/>
      <c r="F48" s="38"/>
      <c r="G48" s="38"/>
      <c r="H48" s="38"/>
      <c r="I48" s="38"/>
      <c r="J48" s="45">
        <v>2</v>
      </c>
      <c r="K48" s="39">
        <v>0</v>
      </c>
    </row>
    <row r="49" spans="2:11" x14ac:dyDescent="0.25">
      <c r="B49" s="41" t="s">
        <v>54</v>
      </c>
      <c r="C49" s="41"/>
      <c r="D49" s="41"/>
      <c r="E49" s="41"/>
      <c r="F49" s="41"/>
      <c r="G49" s="41"/>
      <c r="H49" s="41"/>
      <c r="I49" s="41"/>
      <c r="J49" s="45">
        <v>3</v>
      </c>
      <c r="K49" s="39">
        <v>0</v>
      </c>
    </row>
    <row r="50" spans="2:11" x14ac:dyDescent="0.25">
      <c r="B50" s="38" t="s">
        <v>56</v>
      </c>
      <c r="C50" s="38"/>
      <c r="D50" s="38"/>
      <c r="E50" s="38"/>
      <c r="F50" s="38"/>
      <c r="G50" s="38"/>
      <c r="H50" s="38"/>
      <c r="I50" s="38"/>
      <c r="J50" s="45">
        <v>2</v>
      </c>
      <c r="K50" s="39">
        <v>0</v>
      </c>
    </row>
    <row r="51" spans="2:11" x14ac:dyDescent="0.25">
      <c r="B51" s="38" t="s">
        <v>88</v>
      </c>
      <c r="C51" s="44"/>
      <c r="D51" s="38"/>
      <c r="E51" s="38"/>
      <c r="F51" s="38"/>
      <c r="G51" s="38"/>
      <c r="H51" s="38"/>
      <c r="I51" s="38"/>
      <c r="J51" s="45">
        <v>3</v>
      </c>
      <c r="K51" s="39">
        <v>0</v>
      </c>
    </row>
    <row r="53" spans="2:11" ht="14.4" x14ac:dyDescent="0.3">
      <c r="B53" s="43" t="s">
        <v>59</v>
      </c>
    </row>
    <row r="55" spans="2:11" ht="14.4" x14ac:dyDescent="0.35">
      <c r="B55" s="38" t="s">
        <v>89</v>
      </c>
      <c r="C55" s="47"/>
      <c r="D55" s="47"/>
      <c r="E55" s="47"/>
      <c r="F55" s="47"/>
      <c r="G55" s="47"/>
      <c r="H55" s="47"/>
      <c r="I55" s="47"/>
      <c r="J55" s="131">
        <v>0.5</v>
      </c>
      <c r="K55" s="49">
        <v>0</v>
      </c>
    </row>
    <row r="56" spans="2:11" ht="14.4" x14ac:dyDescent="0.35">
      <c r="B56" s="41" t="s">
        <v>61</v>
      </c>
      <c r="J56" s="131">
        <v>0.5</v>
      </c>
      <c r="K56" s="49">
        <v>0</v>
      </c>
    </row>
    <row r="57" spans="2:11" ht="14.4" x14ac:dyDescent="0.35">
      <c r="B57" s="38" t="s">
        <v>90</v>
      </c>
      <c r="C57" s="47"/>
      <c r="D57" s="47"/>
      <c r="E57" s="47"/>
      <c r="F57" s="47"/>
      <c r="G57" s="47"/>
      <c r="H57" s="47"/>
      <c r="I57" s="47"/>
      <c r="J57" s="131">
        <v>0.5</v>
      </c>
      <c r="K57" s="49">
        <v>0</v>
      </c>
    </row>
    <row r="58" spans="2:11" ht="14.4" x14ac:dyDescent="0.35">
      <c r="B58" s="41" t="s">
        <v>63</v>
      </c>
      <c r="J58" s="131">
        <v>0.25</v>
      </c>
      <c r="K58" s="49">
        <v>0</v>
      </c>
    </row>
    <row r="59" spans="2:11" ht="14.4" x14ac:dyDescent="0.35">
      <c r="K59" s="50"/>
    </row>
    <row r="60" spans="2:11" ht="14.4" x14ac:dyDescent="0.35">
      <c r="B60" s="54" t="s">
        <v>91</v>
      </c>
      <c r="C60" s="183">
        <f>(50+F24)+(F24*(((E28+E29+E30)+(K32+K33+K34+K35+K36+K37+K38+K39+K40+K41+K42+K43+K44+K45+K46+K47+K48+K49+K50+K51))-(K55+K56+K57+K58)))</f>
        <v>59.42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B61" s="54" t="s">
        <v>92</v>
      </c>
      <c r="C61" s="183">
        <v>50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C62" s="184"/>
      <c r="D62" s="53"/>
      <c r="E62" s="54"/>
      <c r="F62" s="53"/>
      <c r="G62" s="53"/>
      <c r="H62" s="53"/>
      <c r="K62" s="50"/>
    </row>
    <row r="63" spans="2:11" ht="13.8" x14ac:dyDescent="0.3">
      <c r="B63" s="51" t="s">
        <v>69</v>
      </c>
      <c r="C63" s="178">
        <f>IF(C60&lt;C61,C61,C60)</f>
        <v>59.42</v>
      </c>
      <c r="D63" s="162" t="s">
        <v>334</v>
      </c>
      <c r="E63" s="54"/>
      <c r="F63" s="53"/>
      <c r="G63" s="53"/>
      <c r="H63" s="53"/>
      <c r="I63" s="53"/>
      <c r="J63" s="53"/>
      <c r="K63" s="53"/>
    </row>
    <row r="64" spans="2:11" ht="13.8" x14ac:dyDescent="0.3">
      <c r="B64" s="53"/>
      <c r="C64" s="179"/>
      <c r="D64" s="53"/>
      <c r="E64" s="53"/>
      <c r="F64" s="53"/>
      <c r="G64" s="53"/>
      <c r="H64" s="53"/>
      <c r="I64" s="53"/>
      <c r="J64" s="53"/>
      <c r="K64" s="53"/>
    </row>
    <row r="65" spans="2:11" ht="13.8" x14ac:dyDescent="0.3">
      <c r="B65" s="55" t="s">
        <v>70</v>
      </c>
      <c r="C65" s="180" t="s">
        <v>71</v>
      </c>
      <c r="D65" s="55"/>
      <c r="E65" s="56">
        <v>0</v>
      </c>
      <c r="F65" s="41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/>
      <c r="F66" s="59"/>
      <c r="G66" s="53"/>
      <c r="H66" s="53"/>
      <c r="I66" s="53"/>
      <c r="J66" s="53"/>
      <c r="K66" s="53"/>
    </row>
    <row r="67" spans="2:11" ht="13.8" x14ac:dyDescent="0.3">
      <c r="B67" s="60" t="s">
        <v>72</v>
      </c>
      <c r="C67" s="182">
        <f>C63*E65</f>
        <v>0</v>
      </c>
      <c r="D67" s="162" t="s">
        <v>334</v>
      </c>
      <c r="E67" s="58"/>
      <c r="F67" s="59"/>
      <c r="G67" s="53"/>
      <c r="H67" s="53"/>
      <c r="I67" s="53"/>
      <c r="J67" s="53"/>
      <c r="K67" s="53"/>
    </row>
    <row r="68" spans="2:11" ht="13.8" x14ac:dyDescent="0.3">
      <c r="B68" s="37"/>
      <c r="C68" s="181"/>
      <c r="D68" s="41"/>
      <c r="E68" s="58"/>
      <c r="F68" s="59"/>
      <c r="G68" s="53"/>
      <c r="H68" s="53"/>
      <c r="I68" s="53"/>
      <c r="J68" s="53"/>
      <c r="K68" s="53"/>
    </row>
    <row r="69" spans="2:11" ht="13.8" x14ac:dyDescent="0.3">
      <c r="B69" s="55" t="s">
        <v>97</v>
      </c>
      <c r="C69" s="180" t="s">
        <v>71</v>
      </c>
      <c r="D69" s="55"/>
      <c r="E69" s="56">
        <v>0</v>
      </c>
      <c r="F69" s="41"/>
      <c r="G69" s="53"/>
      <c r="H69" s="53"/>
      <c r="I69" s="53"/>
      <c r="J69" s="53"/>
      <c r="K69" s="53"/>
    </row>
    <row r="70" spans="2:11" ht="13.8" x14ac:dyDescent="0.3">
      <c r="B70" s="37"/>
      <c r="C70" s="181"/>
      <c r="D70" s="41"/>
      <c r="E70" s="58"/>
      <c r="F70" s="59"/>
      <c r="G70" s="53"/>
      <c r="H70" s="53"/>
    </row>
    <row r="71" spans="2:11" ht="13.8" x14ac:dyDescent="0.3">
      <c r="B71" s="60" t="s">
        <v>94</v>
      </c>
      <c r="C71" s="182">
        <f>IF((C63*E65)&gt;0,(C67*E69),IF((C63*E65)=0,(C63*E69)))</f>
        <v>0</v>
      </c>
      <c r="D71" s="162" t="s">
        <v>334</v>
      </c>
      <c r="E71" s="58"/>
      <c r="F71" s="59"/>
      <c r="G71" s="53"/>
      <c r="H71" s="53"/>
    </row>
    <row r="72" spans="2:11" ht="13.8" thickBot="1" x14ac:dyDescent="0.3">
      <c r="B72" s="41"/>
      <c r="C72" s="41"/>
      <c r="D72" s="41"/>
      <c r="E72" s="41"/>
      <c r="F72" s="41"/>
    </row>
    <row r="73" spans="2:11" ht="13.8" thickBot="1" x14ac:dyDescent="0.3">
      <c r="B73" s="71" t="s">
        <v>74</v>
      </c>
      <c r="C73" s="62"/>
      <c r="D73" s="62"/>
      <c r="E73" s="63"/>
      <c r="F73" s="72" t="s">
        <v>75</v>
      </c>
      <c r="G73" s="2"/>
      <c r="H73" s="3"/>
    </row>
  </sheetData>
  <phoneticPr fontId="0" type="noConversion"/>
  <pageMargins left="0.7" right="0.7" top="0.75" bottom="0.75" header="0.3" footer="0.3"/>
  <pageSetup paperSize="9" scale="67" fitToHeight="0" orientation="portrait" r:id="rId1"/>
  <headerFooter alignWithMargins="0"/>
  <drawing r:id="rId2"/>
  <legacyDrawing r:id="rId3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B2:K73"/>
  <sheetViews>
    <sheetView topLeftCell="A56" zoomScaleNormal="100" zoomScaleSheetLayoutView="89" workbookViewId="0">
      <selection activeCell="C60" sqref="C60:C71"/>
    </sheetView>
  </sheetViews>
  <sheetFormatPr defaultRowHeight="13.2" x14ac:dyDescent="0.25"/>
  <cols>
    <col min="2" max="2" width="26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282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451</v>
      </c>
      <c r="C5" s="7"/>
      <c r="D5" s="7"/>
      <c r="E5" s="8"/>
      <c r="F5" s="8"/>
      <c r="G5" s="8"/>
      <c r="H5" s="9"/>
    </row>
    <row r="6" spans="2:8" x14ac:dyDescent="0.25">
      <c r="B6" s="68" t="s">
        <v>264</v>
      </c>
      <c r="C6" s="10"/>
      <c r="D6" s="10"/>
      <c r="E6" s="10"/>
      <c r="F6" s="10"/>
      <c r="G6" s="10"/>
      <c r="H6" s="69"/>
    </row>
    <row r="7" spans="2:8" ht="13.8" thickBot="1" x14ac:dyDescent="0.3">
      <c r="B7" s="13" t="s">
        <v>450</v>
      </c>
      <c r="C7" s="14"/>
      <c r="D7" s="14"/>
      <c r="E7" s="14"/>
      <c r="F7" s="14"/>
      <c r="G7" s="14"/>
      <c r="H7" s="65"/>
    </row>
    <row r="8" spans="2:8" x14ac:dyDescent="0.25">
      <c r="B8" s="6"/>
      <c r="C8" s="6"/>
      <c r="D8" s="6"/>
      <c r="E8" s="6"/>
      <c r="F8" s="6"/>
      <c r="G8" s="6"/>
      <c r="H8" s="6"/>
    </row>
    <row r="9" spans="2:8" x14ac:dyDescent="0.25">
      <c r="B9" s="6"/>
      <c r="C9" s="6"/>
      <c r="D9" s="6"/>
      <c r="E9" s="6"/>
      <c r="F9" s="6"/>
      <c r="G9" s="6"/>
      <c r="H9" s="6"/>
    </row>
    <row r="10" spans="2:8" x14ac:dyDescent="0.25">
      <c r="B10" s="15" t="s">
        <v>13</v>
      </c>
      <c r="C10" s="16" t="s">
        <v>14</v>
      </c>
      <c r="D10" s="17" t="s">
        <v>15</v>
      </c>
      <c r="E10" s="17" t="s">
        <v>16</v>
      </c>
      <c r="F10" s="17" t="s">
        <v>17</v>
      </c>
      <c r="G10" s="17" t="s">
        <v>18</v>
      </c>
      <c r="H10" s="17" t="s">
        <v>19</v>
      </c>
    </row>
    <row r="11" spans="2:8" x14ac:dyDescent="0.25">
      <c r="B11" s="16" t="s">
        <v>20</v>
      </c>
      <c r="C11" s="18"/>
      <c r="D11" s="18">
        <v>1</v>
      </c>
      <c r="E11" s="18">
        <f>D11+0.75</f>
        <v>1.75</v>
      </c>
      <c r="F11" s="18">
        <f>E11+0.75</f>
        <v>2.5</v>
      </c>
      <c r="G11" s="18">
        <f>F11+0.75</f>
        <v>3.25</v>
      </c>
      <c r="H11" s="18">
        <f>G11+0.75</f>
        <v>4</v>
      </c>
    </row>
    <row r="12" spans="2:8" x14ac:dyDescent="0.25">
      <c r="B12" s="17" t="s">
        <v>21</v>
      </c>
      <c r="C12" s="18">
        <v>1</v>
      </c>
      <c r="D12" s="19">
        <f>(D11*C12)</f>
        <v>1</v>
      </c>
      <c r="E12" s="19">
        <f>(E11*C12)</f>
        <v>1.75</v>
      </c>
      <c r="F12" s="19">
        <f>(F11*C12)</f>
        <v>2.5</v>
      </c>
      <c r="G12" s="19">
        <f>(G11*C12)</f>
        <v>3.25</v>
      </c>
      <c r="H12" s="19">
        <f>(H11*C12)</f>
        <v>4</v>
      </c>
    </row>
    <row r="13" spans="2:8" x14ac:dyDescent="0.25">
      <c r="B13" s="17" t="s">
        <v>22</v>
      </c>
      <c r="C13" s="18">
        <v>2</v>
      </c>
      <c r="D13" s="19">
        <f>(D11*C13)</f>
        <v>2</v>
      </c>
      <c r="E13" s="19">
        <v>3</v>
      </c>
      <c r="F13" s="19">
        <f>(F11*C13)</f>
        <v>5</v>
      </c>
      <c r="G13" s="19">
        <f>(G11*C13)</f>
        <v>6.5</v>
      </c>
      <c r="H13" s="19">
        <f>(H11*C13)</f>
        <v>8</v>
      </c>
    </row>
    <row r="14" spans="2:8" x14ac:dyDescent="0.25">
      <c r="B14" s="17" t="s">
        <v>23</v>
      </c>
      <c r="C14" s="18">
        <v>3</v>
      </c>
      <c r="D14" s="19">
        <f>(D11*C14)</f>
        <v>3</v>
      </c>
      <c r="E14" s="19">
        <f>(E11*C14)</f>
        <v>5.25</v>
      </c>
      <c r="F14" s="19">
        <f>(F11*C14)</f>
        <v>7.5</v>
      </c>
      <c r="G14" s="19">
        <f>(G11*C14)</f>
        <v>9.75</v>
      </c>
      <c r="H14" s="19">
        <f>(H11*C14)</f>
        <v>12</v>
      </c>
    </row>
    <row r="16" spans="2:8" x14ac:dyDescent="0.25">
      <c r="B16" s="20" t="s">
        <v>142</v>
      </c>
      <c r="C16" s="21"/>
    </row>
    <row r="18" spans="2:11" ht="13.8" x14ac:dyDescent="0.3">
      <c r="B18" s="22" t="s">
        <v>29</v>
      </c>
      <c r="C18" s="23" t="s">
        <v>14</v>
      </c>
      <c r="D18" s="24" t="s">
        <v>15</v>
      </c>
      <c r="E18" s="24" t="s">
        <v>16</v>
      </c>
      <c r="F18" s="24" t="s">
        <v>17</v>
      </c>
      <c r="G18" s="24" t="s">
        <v>18</v>
      </c>
      <c r="H18" s="24" t="s">
        <v>19</v>
      </c>
      <c r="I18" s="25"/>
      <c r="J18" s="25"/>
      <c r="K18" s="25"/>
    </row>
    <row r="19" spans="2:11" ht="13.8" x14ac:dyDescent="0.3">
      <c r="B19" s="26" t="s">
        <v>20</v>
      </c>
      <c r="C19" s="27"/>
      <c r="D19" s="27"/>
      <c r="E19" s="27"/>
      <c r="F19" s="27"/>
      <c r="G19" s="27"/>
      <c r="H19" s="27"/>
      <c r="I19" s="25"/>
      <c r="J19" s="25"/>
      <c r="K19" s="25"/>
    </row>
    <row r="20" spans="2:11" ht="13.8" x14ac:dyDescent="0.3">
      <c r="B20" s="28" t="s">
        <v>21</v>
      </c>
      <c r="C20" s="27"/>
      <c r="D20" s="132">
        <v>1.54</v>
      </c>
      <c r="E20" s="132">
        <f>D20*E12</f>
        <v>2.6950000000000003</v>
      </c>
      <c r="F20" s="132">
        <f>D20*F12</f>
        <v>3.85</v>
      </c>
      <c r="G20" s="132">
        <f>D20*G12</f>
        <v>5.0049999999999999</v>
      </c>
      <c r="H20" s="132">
        <f>D20*H12</f>
        <v>6.16</v>
      </c>
      <c r="I20" s="25"/>
      <c r="J20" s="25"/>
      <c r="K20" s="25"/>
    </row>
    <row r="21" spans="2:11" ht="13.8" x14ac:dyDescent="0.3">
      <c r="B21" s="28" t="s">
        <v>22</v>
      </c>
      <c r="C21" s="27"/>
      <c r="D21" s="132">
        <f>D20*D13</f>
        <v>3.08</v>
      </c>
      <c r="E21" s="132">
        <f>D20*E13</f>
        <v>4.62</v>
      </c>
      <c r="F21" s="132">
        <f>D20*F13</f>
        <v>7.7</v>
      </c>
      <c r="G21" s="132">
        <f>D20*G13</f>
        <v>10.01</v>
      </c>
      <c r="H21" s="132">
        <f>D20*H13</f>
        <v>12.32</v>
      </c>
      <c r="I21" s="25"/>
      <c r="J21" s="25"/>
      <c r="K21" s="25"/>
    </row>
    <row r="22" spans="2:11" ht="13.8" x14ac:dyDescent="0.3">
      <c r="B22" s="28" t="s">
        <v>23</v>
      </c>
      <c r="C22" s="27"/>
      <c r="D22" s="132">
        <f>D20*D14</f>
        <v>4.62</v>
      </c>
      <c r="E22" s="132">
        <f>D20*E14</f>
        <v>8.0850000000000009</v>
      </c>
      <c r="F22" s="132">
        <f>D20*F14</f>
        <v>11.55</v>
      </c>
      <c r="G22" s="132">
        <f>D20*G14</f>
        <v>15.015000000000001</v>
      </c>
      <c r="H22" s="132">
        <f>D20*H14</f>
        <v>18.48</v>
      </c>
      <c r="I22" s="25"/>
      <c r="J22" s="25"/>
      <c r="K22" s="25"/>
    </row>
    <row r="23" spans="2:11" ht="14.4" thickBot="1" x14ac:dyDescent="0.35"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2:11" ht="14.4" thickBot="1" x14ac:dyDescent="0.3">
      <c r="B24" s="64" t="s">
        <v>30</v>
      </c>
      <c r="C24" s="29"/>
      <c r="D24" s="30"/>
      <c r="E24" s="29"/>
      <c r="F24" s="143">
        <v>8.09</v>
      </c>
      <c r="G24" s="152" t="s">
        <v>334</v>
      </c>
      <c r="H24" s="32"/>
      <c r="I24" s="73" t="s">
        <v>31</v>
      </c>
      <c r="J24" s="32"/>
      <c r="K24" s="32"/>
    </row>
    <row r="25" spans="2:11" ht="15.6" x14ac:dyDescent="0.25">
      <c r="B25" s="34"/>
      <c r="C25" s="32"/>
      <c r="D25" s="35"/>
      <c r="E25" s="32"/>
      <c r="F25" s="33"/>
      <c r="G25" s="32"/>
      <c r="H25" s="32"/>
      <c r="I25" s="32"/>
      <c r="J25" s="32"/>
      <c r="K25" s="32"/>
    </row>
    <row r="26" spans="2:11" ht="13.8" x14ac:dyDescent="0.25">
      <c r="B26" s="36" t="s">
        <v>34</v>
      </c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5.6" x14ac:dyDescent="0.25">
      <c r="B27" s="34"/>
      <c r="C27" s="32"/>
      <c r="D27" s="35"/>
      <c r="E27" s="32"/>
      <c r="F27" s="40" t="s">
        <v>37</v>
      </c>
      <c r="G27" s="32"/>
      <c r="H27" s="32"/>
      <c r="I27" s="37"/>
      <c r="J27" s="32"/>
      <c r="K27" s="32"/>
    </row>
    <row r="28" spans="2:11" x14ac:dyDescent="0.25">
      <c r="B28" s="38" t="s">
        <v>35</v>
      </c>
      <c r="C28" s="38"/>
      <c r="D28" s="38" t="s">
        <v>36</v>
      </c>
      <c r="E28" s="39">
        <v>0</v>
      </c>
      <c r="F28" s="42" t="s">
        <v>21</v>
      </c>
    </row>
    <row r="29" spans="2:11" x14ac:dyDescent="0.25">
      <c r="B29" s="41" t="s">
        <v>76</v>
      </c>
      <c r="C29" s="41"/>
      <c r="D29" s="41" t="s">
        <v>36</v>
      </c>
      <c r="E29" s="39">
        <v>0</v>
      </c>
      <c r="F29" s="42" t="s">
        <v>17</v>
      </c>
    </row>
    <row r="30" spans="2:11" x14ac:dyDescent="0.25">
      <c r="B30" s="38" t="s">
        <v>40</v>
      </c>
      <c r="C30" s="38"/>
      <c r="D30" s="38" t="s">
        <v>36</v>
      </c>
      <c r="E30" s="39">
        <v>0</v>
      </c>
      <c r="F30" s="42" t="s">
        <v>23</v>
      </c>
    </row>
    <row r="32" spans="2:11" x14ac:dyDescent="0.25">
      <c r="B32" s="38" t="s">
        <v>77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78</v>
      </c>
      <c r="C33" s="46"/>
      <c r="D33" s="41"/>
      <c r="E33" s="41"/>
      <c r="F33" s="41"/>
      <c r="G33" s="41"/>
      <c r="H33" s="41"/>
      <c r="I33" s="41"/>
      <c r="J33" s="45">
        <v>2</v>
      </c>
      <c r="K33" s="39">
        <v>0</v>
      </c>
    </row>
    <row r="34" spans="2:11" x14ac:dyDescent="0.25">
      <c r="B34" s="38" t="s">
        <v>79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80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81</v>
      </c>
      <c r="C36" s="44"/>
      <c r="D36" s="38"/>
      <c r="E36" s="38"/>
      <c r="F36" s="38"/>
      <c r="G36" s="38"/>
      <c r="H36" s="38"/>
      <c r="I36" s="38"/>
      <c r="J36" s="45">
        <v>3</v>
      </c>
      <c r="K36" s="39">
        <v>0</v>
      </c>
    </row>
    <row r="37" spans="2:11" x14ac:dyDescent="0.25">
      <c r="B37" s="41" t="s">
        <v>82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50</v>
      </c>
      <c r="C38" s="44"/>
      <c r="D38" s="38"/>
      <c r="E38" s="38"/>
      <c r="F38" s="38"/>
      <c r="G38" s="38"/>
      <c r="H38" s="38"/>
      <c r="I38" s="38"/>
      <c r="J38" s="45">
        <v>3</v>
      </c>
      <c r="K38" s="39">
        <v>0</v>
      </c>
    </row>
    <row r="39" spans="2:11" x14ac:dyDescent="0.25">
      <c r="B39" s="41" t="s">
        <v>83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52</v>
      </c>
      <c r="C40" s="44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84</v>
      </c>
      <c r="C41" s="46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85</v>
      </c>
      <c r="C42" s="44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86</v>
      </c>
      <c r="C43" s="46"/>
      <c r="D43" s="41"/>
      <c r="E43" s="41"/>
      <c r="F43" s="41"/>
      <c r="G43" s="41"/>
      <c r="H43" s="41"/>
      <c r="I43" s="41"/>
      <c r="J43" s="45">
        <v>2</v>
      </c>
      <c r="K43" s="39">
        <v>0</v>
      </c>
    </row>
    <row r="44" spans="2:11" x14ac:dyDescent="0.25">
      <c r="B44" s="38" t="s">
        <v>87</v>
      </c>
      <c r="C44" s="44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41" t="s">
        <v>335</v>
      </c>
      <c r="C45" s="46"/>
      <c r="D45" s="41"/>
      <c r="E45" s="41"/>
      <c r="F45" s="41"/>
      <c r="G45" s="41"/>
      <c r="H45" s="41"/>
      <c r="I45" s="41"/>
      <c r="J45" s="45">
        <v>3</v>
      </c>
      <c r="K45" s="39">
        <v>0</v>
      </c>
    </row>
    <row r="46" spans="2:11" x14ac:dyDescent="0.25">
      <c r="B46" s="38" t="s">
        <v>337</v>
      </c>
      <c r="C46" s="38"/>
      <c r="D46" s="38"/>
      <c r="E46" s="38"/>
      <c r="F46" s="38"/>
      <c r="G46" s="38"/>
      <c r="H46" s="38"/>
      <c r="I46" s="38"/>
      <c r="J46" s="45">
        <v>2</v>
      </c>
      <c r="K46" s="39">
        <v>0</v>
      </c>
    </row>
    <row r="47" spans="2:11" x14ac:dyDescent="0.25">
      <c r="B47" s="41" t="s">
        <v>88</v>
      </c>
      <c r="C47" s="41"/>
      <c r="D47" s="41"/>
      <c r="E47" s="41"/>
      <c r="F47" s="41"/>
      <c r="G47" s="41"/>
      <c r="H47" s="41"/>
      <c r="I47" s="41"/>
      <c r="J47" s="45">
        <v>3</v>
      </c>
      <c r="K47" s="39">
        <v>0</v>
      </c>
    </row>
    <row r="48" spans="2:11" x14ac:dyDescent="0.25">
      <c r="B48" s="38" t="s">
        <v>336</v>
      </c>
      <c r="C48" s="38"/>
      <c r="D48" s="38"/>
      <c r="E48" s="38"/>
      <c r="F48" s="38"/>
      <c r="G48" s="38"/>
      <c r="H48" s="38"/>
      <c r="I48" s="38"/>
      <c r="J48" s="45">
        <v>2</v>
      </c>
      <c r="K48" s="39">
        <v>0</v>
      </c>
    </row>
    <row r="49" spans="2:11" x14ac:dyDescent="0.25">
      <c r="B49" s="41" t="s">
        <v>54</v>
      </c>
      <c r="C49" s="41"/>
      <c r="D49" s="41"/>
      <c r="E49" s="41"/>
      <c r="F49" s="41"/>
      <c r="G49" s="41"/>
      <c r="H49" s="41"/>
      <c r="I49" s="41"/>
      <c r="J49" s="45">
        <v>3</v>
      </c>
      <c r="K49" s="39">
        <v>0</v>
      </c>
    </row>
    <row r="50" spans="2:11" x14ac:dyDescent="0.25">
      <c r="B50" s="38" t="s">
        <v>56</v>
      </c>
      <c r="C50" s="38"/>
      <c r="D50" s="38"/>
      <c r="E50" s="38"/>
      <c r="F50" s="38"/>
      <c r="G50" s="38"/>
      <c r="H50" s="38"/>
      <c r="I50" s="38"/>
      <c r="J50" s="45">
        <v>2</v>
      </c>
      <c r="K50" s="39">
        <v>0</v>
      </c>
    </row>
    <row r="51" spans="2:11" x14ac:dyDescent="0.25">
      <c r="B51" s="38" t="s">
        <v>88</v>
      </c>
      <c r="C51" s="44"/>
      <c r="D51" s="38"/>
      <c r="E51" s="38"/>
      <c r="F51" s="38"/>
      <c r="G51" s="38"/>
      <c r="H51" s="38"/>
      <c r="I51" s="38"/>
      <c r="J51" s="45">
        <v>3</v>
      </c>
      <c r="K51" s="39">
        <v>0</v>
      </c>
    </row>
    <row r="53" spans="2:11" ht="14.4" x14ac:dyDescent="0.3">
      <c r="B53" s="43" t="s">
        <v>59</v>
      </c>
    </row>
    <row r="55" spans="2:11" ht="14.4" x14ac:dyDescent="0.35">
      <c r="B55" s="38" t="s">
        <v>89</v>
      </c>
      <c r="C55" s="47"/>
      <c r="D55" s="47"/>
      <c r="E55" s="47"/>
      <c r="F55" s="47"/>
      <c r="G55" s="47"/>
      <c r="H55" s="47"/>
      <c r="I55" s="47"/>
      <c r="J55" s="131">
        <v>0.5</v>
      </c>
      <c r="K55" s="49">
        <v>0</v>
      </c>
    </row>
    <row r="56" spans="2:11" ht="14.4" x14ac:dyDescent="0.35">
      <c r="B56" s="41" t="s">
        <v>61</v>
      </c>
      <c r="J56" s="131">
        <v>0.5</v>
      </c>
      <c r="K56" s="49">
        <v>0</v>
      </c>
    </row>
    <row r="57" spans="2:11" ht="14.4" x14ac:dyDescent="0.35">
      <c r="B57" s="38" t="s">
        <v>90</v>
      </c>
      <c r="C57" s="47"/>
      <c r="D57" s="47"/>
      <c r="E57" s="47"/>
      <c r="F57" s="47"/>
      <c r="G57" s="47"/>
      <c r="H57" s="47"/>
      <c r="I57" s="47"/>
      <c r="J57" s="131">
        <v>0.5</v>
      </c>
      <c r="K57" s="49">
        <v>0</v>
      </c>
    </row>
    <row r="58" spans="2:11" ht="14.4" x14ac:dyDescent="0.35">
      <c r="B58" s="41" t="s">
        <v>63</v>
      </c>
      <c r="J58" s="131">
        <v>0.25</v>
      </c>
      <c r="K58" s="49">
        <v>0</v>
      </c>
    </row>
    <row r="59" spans="2:11" ht="14.4" x14ac:dyDescent="0.35">
      <c r="K59" s="50"/>
    </row>
    <row r="60" spans="2:11" ht="14.4" x14ac:dyDescent="0.35">
      <c r="B60" s="54" t="s">
        <v>91</v>
      </c>
      <c r="C60" s="183">
        <f>(2500+F24)+(F24*(((E28+E29+E30)+(K32+K33+K34+K35+K36+K37+K38+K39+K40+K41+K42+K43+K44+K45+K46+K47+K48+K49+K50+K51))-(K55+K56+K57+K58)))</f>
        <v>2508.09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B61" s="54" t="s">
        <v>92</v>
      </c>
      <c r="C61" s="183">
        <v>50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C62" s="184"/>
      <c r="D62" s="53"/>
      <c r="E62" s="54"/>
      <c r="F62" s="53"/>
      <c r="G62" s="53"/>
      <c r="H62" s="53"/>
      <c r="K62" s="50"/>
    </row>
    <row r="63" spans="2:11" ht="13.8" x14ac:dyDescent="0.3">
      <c r="B63" s="51" t="s">
        <v>69</v>
      </c>
      <c r="C63" s="178">
        <f>IF(C60&lt;C61,C61,C60)</f>
        <v>2508.09</v>
      </c>
      <c r="D63" s="162" t="s">
        <v>334</v>
      </c>
      <c r="E63" s="54"/>
      <c r="F63" s="53"/>
      <c r="G63" s="53"/>
      <c r="H63" s="53"/>
      <c r="I63" s="53"/>
      <c r="J63" s="53"/>
      <c r="K63" s="53"/>
    </row>
    <row r="64" spans="2:11" ht="13.8" x14ac:dyDescent="0.3">
      <c r="B64" s="53"/>
      <c r="C64" s="179"/>
      <c r="D64" s="53"/>
      <c r="E64" s="53"/>
      <c r="F64" s="53"/>
      <c r="G64" s="53"/>
      <c r="H64" s="53"/>
      <c r="I64" s="53"/>
      <c r="J64" s="53"/>
      <c r="K64" s="53"/>
    </row>
    <row r="65" spans="2:11" ht="13.8" x14ac:dyDescent="0.3">
      <c r="B65" s="55" t="s">
        <v>70</v>
      </c>
      <c r="C65" s="180" t="s">
        <v>71</v>
      </c>
      <c r="D65" s="55"/>
      <c r="E65" s="56">
        <v>0</v>
      </c>
      <c r="F65" s="41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/>
      <c r="F66" s="59"/>
      <c r="G66" s="53"/>
      <c r="H66" s="53"/>
      <c r="I66" s="53"/>
      <c r="J66" s="53"/>
      <c r="K66" s="53"/>
    </row>
    <row r="67" spans="2:11" ht="13.8" x14ac:dyDescent="0.3">
      <c r="B67" s="60" t="s">
        <v>72</v>
      </c>
      <c r="C67" s="182">
        <f>C63*E65</f>
        <v>0</v>
      </c>
      <c r="D67" s="162" t="s">
        <v>334</v>
      </c>
      <c r="E67" s="58"/>
      <c r="F67" s="59"/>
      <c r="G67" s="53"/>
      <c r="H67" s="53"/>
      <c r="I67" s="53"/>
      <c r="J67" s="53"/>
      <c r="K67" s="53"/>
    </row>
    <row r="68" spans="2:11" ht="13.8" x14ac:dyDescent="0.3">
      <c r="B68" s="37"/>
      <c r="C68" s="181"/>
      <c r="D68" s="41"/>
      <c r="E68" s="58"/>
      <c r="F68" s="59"/>
      <c r="G68" s="53"/>
      <c r="H68" s="53"/>
      <c r="I68" s="53"/>
      <c r="J68" s="53"/>
      <c r="K68" s="53"/>
    </row>
    <row r="69" spans="2:11" ht="13.8" x14ac:dyDescent="0.3">
      <c r="B69" s="55" t="s">
        <v>97</v>
      </c>
      <c r="C69" s="180" t="s">
        <v>71</v>
      </c>
      <c r="D69" s="55"/>
      <c r="E69" s="56">
        <v>0</v>
      </c>
      <c r="F69" s="41"/>
      <c r="G69" s="53"/>
      <c r="H69" s="53"/>
      <c r="I69" s="53"/>
      <c r="J69" s="53"/>
      <c r="K69" s="53"/>
    </row>
    <row r="70" spans="2:11" ht="13.8" x14ac:dyDescent="0.3">
      <c r="B70" s="37"/>
      <c r="C70" s="181"/>
      <c r="D70" s="41"/>
      <c r="E70" s="58"/>
      <c r="F70" s="59"/>
      <c r="G70" s="53"/>
      <c r="H70" s="53"/>
    </row>
    <row r="71" spans="2:11" ht="13.8" x14ac:dyDescent="0.3">
      <c r="B71" s="60" t="s">
        <v>94</v>
      </c>
      <c r="C71" s="182">
        <f>IF((C63*E65)&gt;0,(C67*E69),IF((C63*E65)=0,(C63*E69)))</f>
        <v>0</v>
      </c>
      <c r="D71" s="162" t="s">
        <v>334</v>
      </c>
      <c r="E71" s="58"/>
      <c r="F71" s="59"/>
      <c r="G71" s="53"/>
      <c r="H71" s="53"/>
    </row>
    <row r="72" spans="2:11" ht="13.8" thickBot="1" x14ac:dyDescent="0.3">
      <c r="B72" s="41"/>
      <c r="C72" s="41"/>
      <c r="D72" s="41"/>
      <c r="E72" s="41"/>
      <c r="F72" s="41"/>
    </row>
    <row r="73" spans="2:11" ht="13.8" thickBot="1" x14ac:dyDescent="0.3">
      <c r="B73" s="71" t="s">
        <v>74</v>
      </c>
      <c r="C73" s="62"/>
      <c r="D73" s="62"/>
      <c r="E73" s="63"/>
      <c r="F73" s="72" t="s">
        <v>75</v>
      </c>
      <c r="G73" s="2"/>
      <c r="H73" s="3"/>
    </row>
  </sheetData>
  <pageMargins left="0.7" right="0.7" top="0.75" bottom="0.75" header="0.3" footer="0.3"/>
  <pageSetup paperSize="9" scale="67" fitToHeight="0" orientation="portrait" r:id="rId1"/>
  <headerFooter alignWithMargins="0"/>
  <drawing r:id="rId2"/>
  <legacyDrawing r:id="rId3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B2:K73"/>
  <sheetViews>
    <sheetView topLeftCell="A53" zoomScaleNormal="100" zoomScaleSheetLayoutView="89" workbookViewId="0">
      <selection activeCell="C60" sqref="C60:C71"/>
    </sheetView>
  </sheetViews>
  <sheetFormatPr defaultRowHeight="13.2" x14ac:dyDescent="0.25"/>
  <cols>
    <col min="2" max="2" width="26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283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451</v>
      </c>
      <c r="C5" s="7"/>
      <c r="D5" s="7"/>
      <c r="E5" s="8"/>
      <c r="F5" s="8"/>
      <c r="G5" s="8"/>
      <c r="H5" s="9"/>
    </row>
    <row r="6" spans="2:8" x14ac:dyDescent="0.25">
      <c r="B6" s="68" t="s">
        <v>264</v>
      </c>
      <c r="C6" s="10"/>
      <c r="D6" s="10"/>
      <c r="E6" s="10"/>
      <c r="F6" s="10"/>
      <c r="G6" s="10"/>
      <c r="H6" s="69"/>
    </row>
    <row r="7" spans="2:8" ht="13.8" thickBot="1" x14ac:dyDescent="0.3">
      <c r="B7" s="13" t="s">
        <v>450</v>
      </c>
      <c r="C7" s="14"/>
      <c r="D7" s="14"/>
      <c r="E7" s="14"/>
      <c r="F7" s="14"/>
      <c r="G7" s="14"/>
      <c r="H7" s="65"/>
    </row>
    <row r="8" spans="2:8" x14ac:dyDescent="0.25">
      <c r="B8" s="6"/>
      <c r="C8" s="6"/>
      <c r="D8" s="6"/>
      <c r="E8" s="6"/>
      <c r="F8" s="6"/>
      <c r="G8" s="6"/>
      <c r="H8" s="6"/>
    </row>
    <row r="9" spans="2:8" x14ac:dyDescent="0.25">
      <c r="B9" s="6"/>
      <c r="C9" s="6"/>
      <c r="D9" s="6"/>
      <c r="E9" s="6"/>
      <c r="F9" s="6"/>
      <c r="G9" s="6"/>
      <c r="H9" s="6"/>
    </row>
    <row r="10" spans="2:8" x14ac:dyDescent="0.25">
      <c r="B10" s="15" t="s">
        <v>13</v>
      </c>
      <c r="C10" s="16" t="s">
        <v>14</v>
      </c>
      <c r="D10" s="17" t="s">
        <v>15</v>
      </c>
      <c r="E10" s="17" t="s">
        <v>16</v>
      </c>
      <c r="F10" s="17" t="s">
        <v>17</v>
      </c>
      <c r="G10" s="17" t="s">
        <v>18</v>
      </c>
      <c r="H10" s="17" t="s">
        <v>19</v>
      </c>
    </row>
    <row r="11" spans="2:8" x14ac:dyDescent="0.25">
      <c r="B11" s="16" t="s">
        <v>20</v>
      </c>
      <c r="C11" s="18"/>
      <c r="D11" s="18">
        <v>1</v>
      </c>
      <c r="E11" s="18">
        <f>D11+0.75</f>
        <v>1.75</v>
      </c>
      <c r="F11" s="18">
        <f>E11+0.75</f>
        <v>2.5</v>
      </c>
      <c r="G11" s="18">
        <f>F11+0.75</f>
        <v>3.25</v>
      </c>
      <c r="H11" s="18">
        <f>G11+0.75</f>
        <v>4</v>
      </c>
    </row>
    <row r="12" spans="2:8" x14ac:dyDescent="0.25">
      <c r="B12" s="17" t="s">
        <v>21</v>
      </c>
      <c r="C12" s="18">
        <v>1</v>
      </c>
      <c r="D12" s="19">
        <f>(D11*C12)</f>
        <v>1</v>
      </c>
      <c r="E12" s="19">
        <f>(E11*C12)</f>
        <v>1.75</v>
      </c>
      <c r="F12" s="19">
        <f>(F11*C12)</f>
        <v>2.5</v>
      </c>
      <c r="G12" s="19">
        <f>(G11*C12)</f>
        <v>3.25</v>
      </c>
      <c r="H12" s="19">
        <f>(H11*C12)</f>
        <v>4</v>
      </c>
    </row>
    <row r="13" spans="2:8" x14ac:dyDescent="0.25">
      <c r="B13" s="17" t="s">
        <v>22</v>
      </c>
      <c r="C13" s="18">
        <v>2</v>
      </c>
      <c r="D13" s="19">
        <f>(D11*C13)</f>
        <v>2</v>
      </c>
      <c r="E13" s="19">
        <v>3</v>
      </c>
      <c r="F13" s="19">
        <f>(F11*C13)</f>
        <v>5</v>
      </c>
      <c r="G13" s="19">
        <f>(G11*C13)</f>
        <v>6.5</v>
      </c>
      <c r="H13" s="19">
        <f>(H11*C13)</f>
        <v>8</v>
      </c>
    </row>
    <row r="14" spans="2:8" x14ac:dyDescent="0.25">
      <c r="B14" s="17" t="s">
        <v>23</v>
      </c>
      <c r="C14" s="18">
        <v>3</v>
      </c>
      <c r="D14" s="19">
        <f>(D11*C14)</f>
        <v>3</v>
      </c>
      <c r="E14" s="19">
        <f>(E11*C14)</f>
        <v>5.25</v>
      </c>
      <c r="F14" s="19">
        <f>(F11*C14)</f>
        <v>7.5</v>
      </c>
      <c r="G14" s="19">
        <f>(G11*C14)</f>
        <v>9.75</v>
      </c>
      <c r="H14" s="19">
        <f>(H11*C14)</f>
        <v>12</v>
      </c>
    </row>
    <row r="16" spans="2:8" x14ac:dyDescent="0.25">
      <c r="B16" s="20" t="s">
        <v>142</v>
      </c>
      <c r="C16" s="21"/>
    </row>
    <row r="18" spans="2:11" ht="13.8" x14ac:dyDescent="0.3">
      <c r="B18" s="22" t="s">
        <v>29</v>
      </c>
      <c r="C18" s="23" t="s">
        <v>14</v>
      </c>
      <c r="D18" s="24" t="s">
        <v>15</v>
      </c>
      <c r="E18" s="24" t="s">
        <v>16</v>
      </c>
      <c r="F18" s="24" t="s">
        <v>17</v>
      </c>
      <c r="G18" s="24" t="s">
        <v>18</v>
      </c>
      <c r="H18" s="24" t="s">
        <v>19</v>
      </c>
      <c r="I18" s="25"/>
      <c r="J18" s="25"/>
      <c r="K18" s="25"/>
    </row>
    <row r="19" spans="2:11" ht="13.8" x14ac:dyDescent="0.3">
      <c r="B19" s="26" t="s">
        <v>20</v>
      </c>
      <c r="C19" s="27"/>
      <c r="D19" s="27"/>
      <c r="E19" s="27"/>
      <c r="F19" s="27"/>
      <c r="G19" s="27"/>
      <c r="H19" s="27"/>
      <c r="I19" s="25"/>
      <c r="J19" s="25"/>
      <c r="K19" s="25"/>
    </row>
    <row r="20" spans="2:11" ht="13.8" x14ac:dyDescent="0.3">
      <c r="B20" s="28" t="s">
        <v>21</v>
      </c>
      <c r="C20" s="27"/>
      <c r="D20" s="132">
        <v>1.667</v>
      </c>
      <c r="E20" s="132">
        <f>D20*E12</f>
        <v>2.9172500000000001</v>
      </c>
      <c r="F20" s="132">
        <f>D20*F12</f>
        <v>4.1675000000000004</v>
      </c>
      <c r="G20" s="132">
        <f>D20*G12</f>
        <v>5.4177499999999998</v>
      </c>
      <c r="H20" s="132">
        <f>D20*H12</f>
        <v>6.6680000000000001</v>
      </c>
      <c r="I20" s="25"/>
      <c r="J20" s="25"/>
      <c r="K20" s="25"/>
    </row>
    <row r="21" spans="2:11" ht="13.8" x14ac:dyDescent="0.3">
      <c r="B21" s="28" t="s">
        <v>22</v>
      </c>
      <c r="C21" s="27"/>
      <c r="D21" s="132">
        <f>D20*D13</f>
        <v>3.3340000000000001</v>
      </c>
      <c r="E21" s="132">
        <f>D20*E13</f>
        <v>5.0010000000000003</v>
      </c>
      <c r="F21" s="132">
        <f>D20*F13</f>
        <v>8.3350000000000009</v>
      </c>
      <c r="G21" s="132">
        <f>D20*G13</f>
        <v>10.8355</v>
      </c>
      <c r="H21" s="132">
        <f>D20*H13</f>
        <v>13.336</v>
      </c>
      <c r="I21" s="25"/>
      <c r="J21" s="25"/>
      <c r="K21" s="25"/>
    </row>
    <row r="22" spans="2:11" ht="13.8" x14ac:dyDescent="0.3">
      <c r="B22" s="28" t="s">
        <v>23</v>
      </c>
      <c r="C22" s="27"/>
      <c r="D22" s="132">
        <f>D20*D14</f>
        <v>5.0010000000000003</v>
      </c>
      <c r="E22" s="132">
        <f>D20*E14</f>
        <v>8.7517499999999995</v>
      </c>
      <c r="F22" s="132">
        <f>D20*F14</f>
        <v>12.5025</v>
      </c>
      <c r="G22" s="132">
        <f>D20*G14</f>
        <v>16.253250000000001</v>
      </c>
      <c r="H22" s="132">
        <f>D20*H14</f>
        <v>20.004000000000001</v>
      </c>
      <c r="I22" s="25"/>
      <c r="J22" s="25"/>
      <c r="K22" s="25"/>
    </row>
    <row r="23" spans="2:11" ht="14.4" thickBot="1" x14ac:dyDescent="0.35"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2:11" ht="14.4" thickBot="1" x14ac:dyDescent="0.3">
      <c r="B24" s="64" t="s">
        <v>30</v>
      </c>
      <c r="C24" s="29"/>
      <c r="D24" s="30"/>
      <c r="E24" s="29"/>
      <c r="F24" s="143">
        <v>8.75</v>
      </c>
      <c r="G24" s="152" t="s">
        <v>334</v>
      </c>
      <c r="H24" s="32"/>
      <c r="I24" s="73" t="s">
        <v>31</v>
      </c>
      <c r="J24" s="32"/>
      <c r="K24" s="32"/>
    </row>
    <row r="25" spans="2:11" ht="15.6" x14ac:dyDescent="0.25">
      <c r="B25" s="34"/>
      <c r="C25" s="32"/>
      <c r="D25" s="35"/>
      <c r="E25" s="32"/>
      <c r="F25" s="33"/>
      <c r="G25" s="32"/>
      <c r="H25" s="32"/>
      <c r="I25" s="32"/>
      <c r="J25" s="32"/>
      <c r="K25" s="32"/>
    </row>
    <row r="26" spans="2:11" ht="13.8" x14ac:dyDescent="0.25">
      <c r="B26" s="36" t="s">
        <v>34</v>
      </c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5.6" x14ac:dyDescent="0.25">
      <c r="B27" s="34"/>
      <c r="C27" s="32"/>
      <c r="D27" s="35"/>
      <c r="E27" s="32"/>
      <c r="F27" s="40" t="s">
        <v>37</v>
      </c>
      <c r="G27" s="32"/>
      <c r="H27" s="32"/>
      <c r="I27" s="37"/>
      <c r="J27" s="32"/>
      <c r="K27" s="32"/>
    </row>
    <row r="28" spans="2:11" x14ac:dyDescent="0.25">
      <c r="B28" s="38" t="s">
        <v>35</v>
      </c>
      <c r="C28" s="38"/>
      <c r="D28" s="38" t="s">
        <v>36</v>
      </c>
      <c r="E28" s="39">
        <v>0</v>
      </c>
      <c r="F28" s="42" t="s">
        <v>21</v>
      </c>
    </row>
    <row r="29" spans="2:11" x14ac:dyDescent="0.25">
      <c r="B29" s="41" t="s">
        <v>76</v>
      </c>
      <c r="C29" s="41"/>
      <c r="D29" s="41" t="s">
        <v>36</v>
      </c>
      <c r="E29" s="39">
        <v>0</v>
      </c>
      <c r="F29" s="42" t="s">
        <v>17</v>
      </c>
    </row>
    <row r="30" spans="2:11" x14ac:dyDescent="0.25">
      <c r="B30" s="38" t="s">
        <v>40</v>
      </c>
      <c r="C30" s="38"/>
      <c r="D30" s="38" t="s">
        <v>36</v>
      </c>
      <c r="E30" s="39">
        <v>0</v>
      </c>
      <c r="F30" s="42" t="s">
        <v>23</v>
      </c>
    </row>
    <row r="32" spans="2:11" x14ac:dyDescent="0.25">
      <c r="B32" s="38" t="s">
        <v>77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78</v>
      </c>
      <c r="C33" s="46"/>
      <c r="D33" s="41"/>
      <c r="E33" s="41"/>
      <c r="F33" s="41"/>
      <c r="G33" s="41"/>
      <c r="H33" s="41"/>
      <c r="I33" s="41"/>
      <c r="J33" s="45">
        <v>2</v>
      </c>
      <c r="K33" s="39">
        <v>0</v>
      </c>
    </row>
    <row r="34" spans="2:11" x14ac:dyDescent="0.25">
      <c r="B34" s="38" t="s">
        <v>79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80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81</v>
      </c>
      <c r="C36" s="44"/>
      <c r="D36" s="38"/>
      <c r="E36" s="38"/>
      <c r="F36" s="38"/>
      <c r="G36" s="38"/>
      <c r="H36" s="38"/>
      <c r="I36" s="38"/>
      <c r="J36" s="45">
        <v>3</v>
      </c>
      <c r="K36" s="39">
        <v>0</v>
      </c>
    </row>
    <row r="37" spans="2:11" x14ac:dyDescent="0.25">
      <c r="B37" s="41" t="s">
        <v>82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50</v>
      </c>
      <c r="C38" s="44"/>
      <c r="D38" s="38"/>
      <c r="E38" s="38"/>
      <c r="F38" s="38"/>
      <c r="G38" s="38"/>
      <c r="H38" s="38"/>
      <c r="I38" s="38"/>
      <c r="J38" s="45">
        <v>3</v>
      </c>
      <c r="K38" s="39">
        <v>0</v>
      </c>
    </row>
    <row r="39" spans="2:11" x14ac:dyDescent="0.25">
      <c r="B39" s="41" t="s">
        <v>83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52</v>
      </c>
      <c r="C40" s="44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84</v>
      </c>
      <c r="C41" s="46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85</v>
      </c>
      <c r="C42" s="44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86</v>
      </c>
      <c r="C43" s="46"/>
      <c r="D43" s="41"/>
      <c r="E43" s="41"/>
      <c r="F43" s="41"/>
      <c r="G43" s="41"/>
      <c r="H43" s="41"/>
      <c r="I43" s="41"/>
      <c r="J43" s="45">
        <v>2</v>
      </c>
      <c r="K43" s="39">
        <v>0</v>
      </c>
    </row>
    <row r="44" spans="2:11" x14ac:dyDescent="0.25">
      <c r="B44" s="38" t="s">
        <v>87</v>
      </c>
      <c r="C44" s="44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41" t="s">
        <v>335</v>
      </c>
      <c r="C45" s="46"/>
      <c r="D45" s="41"/>
      <c r="E45" s="41"/>
      <c r="F45" s="41"/>
      <c r="G45" s="41"/>
      <c r="H45" s="41"/>
      <c r="I45" s="41"/>
      <c r="J45" s="45">
        <v>3</v>
      </c>
      <c r="K45" s="39">
        <v>0</v>
      </c>
    </row>
    <row r="46" spans="2:11" x14ac:dyDescent="0.25">
      <c r="B46" s="38" t="s">
        <v>337</v>
      </c>
      <c r="C46" s="38"/>
      <c r="D46" s="38"/>
      <c r="E46" s="38"/>
      <c r="F46" s="38"/>
      <c r="G46" s="38"/>
      <c r="H46" s="38"/>
      <c r="I46" s="38"/>
      <c r="J46" s="45">
        <v>2</v>
      </c>
      <c r="K46" s="39">
        <v>0</v>
      </c>
    </row>
    <row r="47" spans="2:11" x14ac:dyDescent="0.25">
      <c r="B47" s="41" t="s">
        <v>88</v>
      </c>
      <c r="C47" s="41"/>
      <c r="D47" s="41"/>
      <c r="E47" s="41"/>
      <c r="F47" s="41"/>
      <c r="G47" s="41"/>
      <c r="H47" s="41"/>
      <c r="I47" s="41"/>
      <c r="J47" s="45">
        <v>3</v>
      </c>
      <c r="K47" s="39">
        <v>0</v>
      </c>
    </row>
    <row r="48" spans="2:11" x14ac:dyDescent="0.25">
      <c r="B48" s="38" t="s">
        <v>336</v>
      </c>
      <c r="C48" s="38"/>
      <c r="D48" s="38"/>
      <c r="E48" s="38"/>
      <c r="F48" s="38"/>
      <c r="G48" s="38"/>
      <c r="H48" s="38"/>
      <c r="I48" s="38"/>
      <c r="J48" s="45">
        <v>2</v>
      </c>
      <c r="K48" s="39">
        <v>0</v>
      </c>
    </row>
    <row r="49" spans="2:11" x14ac:dyDescent="0.25">
      <c r="B49" s="41" t="s">
        <v>54</v>
      </c>
      <c r="C49" s="41"/>
      <c r="D49" s="41"/>
      <c r="E49" s="41"/>
      <c r="F49" s="41"/>
      <c r="G49" s="41"/>
      <c r="H49" s="41"/>
      <c r="I49" s="41"/>
      <c r="J49" s="45">
        <v>3</v>
      </c>
      <c r="K49" s="39">
        <v>0</v>
      </c>
    </row>
    <row r="50" spans="2:11" x14ac:dyDescent="0.25">
      <c r="B50" s="38" t="s">
        <v>56</v>
      </c>
      <c r="C50" s="38"/>
      <c r="D50" s="38"/>
      <c r="E50" s="38"/>
      <c r="F50" s="38"/>
      <c r="G50" s="38"/>
      <c r="H50" s="38"/>
      <c r="I50" s="38"/>
      <c r="J50" s="45">
        <v>2</v>
      </c>
      <c r="K50" s="39">
        <v>0</v>
      </c>
    </row>
    <row r="51" spans="2:11" x14ac:dyDescent="0.25">
      <c r="B51" s="38" t="s">
        <v>88</v>
      </c>
      <c r="C51" s="44"/>
      <c r="D51" s="38"/>
      <c r="E51" s="38"/>
      <c r="F51" s="38"/>
      <c r="G51" s="38"/>
      <c r="H51" s="38"/>
      <c r="I51" s="38"/>
      <c r="J51" s="45">
        <v>3</v>
      </c>
      <c r="K51" s="39">
        <v>0</v>
      </c>
    </row>
    <row r="53" spans="2:11" ht="14.4" x14ac:dyDescent="0.3">
      <c r="B53" s="43" t="s">
        <v>59</v>
      </c>
    </row>
    <row r="55" spans="2:11" ht="14.4" x14ac:dyDescent="0.35">
      <c r="B55" s="38" t="s">
        <v>89</v>
      </c>
      <c r="C55" s="47"/>
      <c r="D55" s="47"/>
      <c r="E55" s="47"/>
      <c r="F55" s="47"/>
      <c r="G55" s="47"/>
      <c r="H55" s="47"/>
      <c r="I55" s="47"/>
      <c r="J55" s="131">
        <v>0.5</v>
      </c>
      <c r="K55" s="49">
        <v>0</v>
      </c>
    </row>
    <row r="56" spans="2:11" ht="14.4" x14ac:dyDescent="0.35">
      <c r="B56" s="41" t="s">
        <v>61</v>
      </c>
      <c r="J56" s="131">
        <v>0.5</v>
      </c>
      <c r="K56" s="49">
        <v>0</v>
      </c>
    </row>
    <row r="57" spans="2:11" ht="14.4" x14ac:dyDescent="0.35">
      <c r="B57" s="38" t="s">
        <v>90</v>
      </c>
      <c r="C57" s="47"/>
      <c r="D57" s="47"/>
      <c r="E57" s="47"/>
      <c r="F57" s="47"/>
      <c r="G57" s="47"/>
      <c r="H57" s="47"/>
      <c r="I57" s="47"/>
      <c r="J57" s="131">
        <v>0.5</v>
      </c>
      <c r="K57" s="49">
        <v>0</v>
      </c>
    </row>
    <row r="58" spans="2:11" ht="14.4" x14ac:dyDescent="0.35">
      <c r="B58" s="41" t="s">
        <v>63</v>
      </c>
      <c r="J58" s="131">
        <v>0.25</v>
      </c>
      <c r="K58" s="49">
        <v>0</v>
      </c>
    </row>
    <row r="59" spans="2:11" ht="14.4" x14ac:dyDescent="0.35">
      <c r="K59" s="50"/>
    </row>
    <row r="60" spans="2:11" ht="14.4" x14ac:dyDescent="0.35">
      <c r="B60" s="54" t="s">
        <v>91</v>
      </c>
      <c r="C60" s="183">
        <f>(3700+F24)+(F24*(((E28+E29+E30)+(K32+K33+K34+K35+K36+K37+K38+K39+K40+K41+K42+K43+K44+K45+K46+K47+K48+K49+K50+K51))-(K55+K56+K57+K58)))</f>
        <v>3708.75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B61" s="54" t="s">
        <v>92</v>
      </c>
      <c r="C61" s="183">
        <v>50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C62" s="184"/>
      <c r="D62" s="53"/>
      <c r="E62" s="54"/>
      <c r="F62" s="53"/>
      <c r="G62" s="53"/>
      <c r="H62" s="53"/>
      <c r="K62" s="50"/>
    </row>
    <row r="63" spans="2:11" ht="13.8" x14ac:dyDescent="0.3">
      <c r="B63" s="51" t="s">
        <v>69</v>
      </c>
      <c r="C63" s="178">
        <f>IF(C60&lt;C61,C61,C60)</f>
        <v>3708.75</v>
      </c>
      <c r="D63" s="162" t="s">
        <v>334</v>
      </c>
      <c r="E63" s="54"/>
      <c r="F63" s="53"/>
      <c r="G63" s="53"/>
      <c r="H63" s="53"/>
      <c r="I63" s="53"/>
      <c r="J63" s="53"/>
      <c r="K63" s="53"/>
    </row>
    <row r="64" spans="2:11" ht="13.8" x14ac:dyDescent="0.3">
      <c r="B64" s="53"/>
      <c r="C64" s="179"/>
      <c r="D64" s="53"/>
      <c r="E64" s="53"/>
      <c r="F64" s="53"/>
      <c r="G64" s="53"/>
      <c r="H64" s="53"/>
      <c r="I64" s="53"/>
      <c r="J64" s="53"/>
      <c r="K64" s="53"/>
    </row>
    <row r="65" spans="2:11" ht="13.8" x14ac:dyDescent="0.3">
      <c r="B65" s="55" t="s">
        <v>70</v>
      </c>
      <c r="C65" s="180" t="s">
        <v>71</v>
      </c>
      <c r="D65" s="55"/>
      <c r="E65" s="56">
        <v>0</v>
      </c>
      <c r="F65" s="41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/>
      <c r="F66" s="59"/>
      <c r="G66" s="53"/>
      <c r="H66" s="53"/>
      <c r="I66" s="53"/>
      <c r="J66" s="53"/>
      <c r="K66" s="53"/>
    </row>
    <row r="67" spans="2:11" ht="13.8" x14ac:dyDescent="0.3">
      <c r="B67" s="60" t="s">
        <v>72</v>
      </c>
      <c r="C67" s="182">
        <f>C63*E65</f>
        <v>0</v>
      </c>
      <c r="D67" s="162" t="s">
        <v>334</v>
      </c>
      <c r="E67" s="58"/>
      <c r="F67" s="59"/>
      <c r="G67" s="53"/>
      <c r="H67" s="53"/>
      <c r="I67" s="53"/>
      <c r="J67" s="53"/>
      <c r="K67" s="53"/>
    </row>
    <row r="68" spans="2:11" ht="13.8" x14ac:dyDescent="0.3">
      <c r="B68" s="37"/>
      <c r="C68" s="181"/>
      <c r="D68" s="41"/>
      <c r="E68" s="58"/>
      <c r="F68" s="59"/>
      <c r="G68" s="53"/>
      <c r="H68" s="53"/>
      <c r="I68" s="53"/>
      <c r="J68" s="53"/>
      <c r="K68" s="53"/>
    </row>
    <row r="69" spans="2:11" ht="13.8" x14ac:dyDescent="0.3">
      <c r="B69" s="55" t="s">
        <v>97</v>
      </c>
      <c r="C69" s="180" t="s">
        <v>71</v>
      </c>
      <c r="D69" s="55"/>
      <c r="E69" s="56">
        <v>0</v>
      </c>
      <c r="F69" s="41"/>
      <c r="G69" s="53"/>
      <c r="H69" s="53"/>
      <c r="I69" s="53"/>
      <c r="J69" s="53"/>
      <c r="K69" s="53"/>
    </row>
    <row r="70" spans="2:11" ht="13.8" x14ac:dyDescent="0.3">
      <c r="B70" s="37"/>
      <c r="C70" s="181"/>
      <c r="D70" s="41"/>
      <c r="E70" s="58"/>
      <c r="F70" s="59"/>
      <c r="G70" s="53"/>
      <c r="H70" s="53"/>
    </row>
    <row r="71" spans="2:11" ht="13.8" x14ac:dyDescent="0.3">
      <c r="B71" s="60" t="s">
        <v>94</v>
      </c>
      <c r="C71" s="182">
        <f>IF((C63*E65)&gt;0,(C67*E69),IF((C63*E65)=0,(C63*E69)))</f>
        <v>0</v>
      </c>
      <c r="D71" s="162" t="s">
        <v>334</v>
      </c>
      <c r="E71" s="58"/>
      <c r="F71" s="59"/>
      <c r="G71" s="53"/>
      <c r="H71" s="53"/>
    </row>
    <row r="72" spans="2:11" ht="13.8" thickBot="1" x14ac:dyDescent="0.3">
      <c r="B72" s="41"/>
      <c r="C72" s="41"/>
      <c r="D72" s="41"/>
      <c r="E72" s="41"/>
      <c r="F72" s="41"/>
    </row>
    <row r="73" spans="2:11" ht="13.8" thickBot="1" x14ac:dyDescent="0.3">
      <c r="B73" s="71" t="s">
        <v>74</v>
      </c>
      <c r="C73" s="62"/>
      <c r="D73" s="62"/>
      <c r="E73" s="63"/>
      <c r="F73" s="72" t="s">
        <v>75</v>
      </c>
      <c r="G73" s="2"/>
      <c r="H73" s="3"/>
    </row>
  </sheetData>
  <pageMargins left="0.7" right="0.7" top="0.75" bottom="0.75" header="0.3" footer="0.3"/>
  <pageSetup paperSize="9" scale="67" fitToHeight="0" orientation="portrait" r:id="rId1"/>
  <headerFooter alignWithMargins="0"/>
  <drawing r:id="rId2"/>
  <legacyDrawing r:id="rId3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Plan29"/>
  <dimension ref="B2:K74"/>
  <sheetViews>
    <sheetView topLeftCell="A57" zoomScaleNormal="100" workbookViewId="0">
      <selection activeCell="F26" sqref="F26"/>
    </sheetView>
  </sheetViews>
  <sheetFormatPr defaultRowHeight="13.2" x14ac:dyDescent="0.25"/>
  <cols>
    <col min="2" max="2" width="25.3320312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  <col min="9" max="9" width="9.6640625" customWidth="1"/>
    <col min="10" max="10" width="9.109375" customWidth="1"/>
  </cols>
  <sheetData>
    <row r="2" spans="2:8" ht="13.8" thickBot="1" x14ac:dyDescent="0.3"/>
    <row r="3" spans="2:8" ht="13.8" thickBot="1" x14ac:dyDescent="0.3">
      <c r="B3" s="1" t="s">
        <v>453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454</v>
      </c>
      <c r="C5" s="7"/>
      <c r="D5" s="7"/>
      <c r="E5" s="8"/>
      <c r="F5" s="8"/>
      <c r="G5" s="8"/>
      <c r="H5" s="9"/>
    </row>
    <row r="6" spans="2:8" x14ac:dyDescent="0.25">
      <c r="B6" s="68" t="s">
        <v>265</v>
      </c>
      <c r="C6" s="10"/>
      <c r="D6" s="10"/>
      <c r="E6" s="11"/>
      <c r="F6" s="11"/>
      <c r="G6" s="11"/>
      <c r="H6" s="12"/>
    </row>
    <row r="7" spans="2:8" x14ac:dyDescent="0.25">
      <c r="B7" s="68" t="s">
        <v>266</v>
      </c>
      <c r="C7" s="10"/>
      <c r="D7" s="10"/>
      <c r="E7" s="10"/>
      <c r="F7" s="10"/>
      <c r="G7" s="10"/>
      <c r="H7" s="69"/>
    </row>
    <row r="8" spans="2:8" x14ac:dyDescent="0.25">
      <c r="B8" s="68" t="s">
        <v>267</v>
      </c>
      <c r="C8" s="10"/>
      <c r="D8" s="10"/>
      <c r="E8" s="10"/>
      <c r="F8" s="10"/>
      <c r="G8" s="10"/>
      <c r="H8" s="69"/>
    </row>
    <row r="9" spans="2:8" ht="13.8" thickBot="1" x14ac:dyDescent="0.3">
      <c r="B9" s="13" t="s">
        <v>452</v>
      </c>
      <c r="C9" s="14"/>
      <c r="D9" s="14"/>
      <c r="E9" s="14"/>
      <c r="F9" s="14"/>
      <c r="G9" s="14"/>
      <c r="H9" s="65"/>
    </row>
    <row r="10" spans="2:8" x14ac:dyDescent="0.25">
      <c r="B10" s="6"/>
      <c r="C10" s="6"/>
      <c r="D10" s="6"/>
      <c r="E10" s="6"/>
      <c r="F10" s="6"/>
      <c r="G10" s="6"/>
      <c r="H10" s="6"/>
    </row>
    <row r="11" spans="2:8" x14ac:dyDescent="0.25">
      <c r="B11" s="15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</row>
    <row r="12" spans="2:8" x14ac:dyDescent="0.25">
      <c r="B12" s="16" t="s">
        <v>20</v>
      </c>
      <c r="C12" s="18"/>
      <c r="D12" s="18">
        <v>1</v>
      </c>
      <c r="E12" s="18">
        <f>D12+0.75</f>
        <v>1.75</v>
      </c>
      <c r="F12" s="18">
        <f>E12+0.75</f>
        <v>2.5</v>
      </c>
      <c r="G12" s="18">
        <f>F12+0.75</f>
        <v>3.25</v>
      </c>
      <c r="H12" s="18">
        <f>G12+0.75</f>
        <v>4</v>
      </c>
    </row>
    <row r="13" spans="2:8" x14ac:dyDescent="0.25">
      <c r="B13" s="17" t="s">
        <v>21</v>
      </c>
      <c r="C13" s="18">
        <v>1</v>
      </c>
      <c r="D13" s="19">
        <f>(D12*C13)</f>
        <v>1</v>
      </c>
      <c r="E13" s="19">
        <f>(E12*C13)</f>
        <v>1.75</v>
      </c>
      <c r="F13" s="19">
        <f>(F12*C13)</f>
        <v>2.5</v>
      </c>
      <c r="G13" s="19">
        <f>(G12*C13)</f>
        <v>3.25</v>
      </c>
      <c r="H13" s="19">
        <f>(H12*C13)</f>
        <v>4</v>
      </c>
    </row>
    <row r="14" spans="2:8" x14ac:dyDescent="0.25">
      <c r="B14" s="17" t="s">
        <v>22</v>
      </c>
      <c r="C14" s="18">
        <v>2</v>
      </c>
      <c r="D14" s="19">
        <f>(D12*C14)</f>
        <v>2</v>
      </c>
      <c r="E14" s="19">
        <v>3</v>
      </c>
      <c r="F14" s="19">
        <f>(F12*C14)</f>
        <v>5</v>
      </c>
      <c r="G14" s="19">
        <f>(G12*C14)</f>
        <v>6.5</v>
      </c>
      <c r="H14" s="19">
        <f>(H12*C14)</f>
        <v>8</v>
      </c>
    </row>
    <row r="15" spans="2:8" x14ac:dyDescent="0.25">
      <c r="B15" s="17" t="s">
        <v>23</v>
      </c>
      <c r="C15" s="18">
        <v>3</v>
      </c>
      <c r="D15" s="19">
        <f>(D12*C15)</f>
        <v>3</v>
      </c>
      <c r="E15" s="19">
        <f>(E12*C15)</f>
        <v>5.25</v>
      </c>
      <c r="F15" s="19">
        <f>(F12*C15)</f>
        <v>7.5</v>
      </c>
      <c r="G15" s="19">
        <f>(G12*C15)</f>
        <v>9.75</v>
      </c>
      <c r="H15" s="19">
        <f>(H12*C15)</f>
        <v>12</v>
      </c>
    </row>
    <row r="17" spans="2:11" x14ac:dyDescent="0.25">
      <c r="B17" s="20" t="s">
        <v>142</v>
      </c>
      <c r="C17" s="21"/>
    </row>
    <row r="19" spans="2:11" ht="13.8" x14ac:dyDescent="0.3">
      <c r="B19" s="22" t="s">
        <v>29</v>
      </c>
      <c r="C19" s="23" t="s">
        <v>14</v>
      </c>
      <c r="D19" s="24" t="s">
        <v>15</v>
      </c>
      <c r="E19" s="24" t="s">
        <v>16</v>
      </c>
      <c r="F19" s="24" t="s">
        <v>17</v>
      </c>
      <c r="G19" s="24" t="s">
        <v>18</v>
      </c>
      <c r="H19" s="24" t="s">
        <v>19</v>
      </c>
      <c r="I19" s="25"/>
      <c r="J19" s="25"/>
      <c r="K19" s="25"/>
    </row>
    <row r="20" spans="2:11" ht="13.8" x14ac:dyDescent="0.3">
      <c r="B20" s="26" t="s">
        <v>20</v>
      </c>
      <c r="C20" s="27"/>
      <c r="D20" s="27"/>
      <c r="E20" s="27"/>
      <c r="F20" s="27"/>
      <c r="G20" s="27"/>
      <c r="H20" s="27"/>
      <c r="I20" s="25"/>
      <c r="J20" s="25"/>
      <c r="K20" s="25"/>
    </row>
    <row r="21" spans="2:11" ht="13.8" x14ac:dyDescent="0.3">
      <c r="B21" s="28" t="s">
        <v>21</v>
      </c>
      <c r="C21" s="27"/>
      <c r="D21" s="132">
        <v>31.36</v>
      </c>
      <c r="E21" s="132">
        <f>D21*E13</f>
        <v>54.879999999999995</v>
      </c>
      <c r="F21" s="132">
        <f>D21*F13</f>
        <v>78.400000000000006</v>
      </c>
      <c r="G21" s="132">
        <f>D21*G13</f>
        <v>101.92</v>
      </c>
      <c r="H21" s="132">
        <f>D21*H13</f>
        <v>125.44</v>
      </c>
      <c r="I21" s="25"/>
      <c r="J21" s="25"/>
      <c r="K21" s="25"/>
    </row>
    <row r="22" spans="2:11" ht="13.8" x14ac:dyDescent="0.3">
      <c r="B22" s="28" t="s">
        <v>22</v>
      </c>
      <c r="C22" s="27"/>
      <c r="D22" s="132">
        <f>D21*D14</f>
        <v>62.72</v>
      </c>
      <c r="E22" s="132">
        <f>D21*E14</f>
        <v>94.08</v>
      </c>
      <c r="F22" s="132">
        <f>D21*F14</f>
        <v>156.80000000000001</v>
      </c>
      <c r="G22" s="132">
        <f>D21*G14</f>
        <v>203.84</v>
      </c>
      <c r="H22" s="132">
        <f>D21*H14</f>
        <v>250.88</v>
      </c>
      <c r="I22" s="25"/>
      <c r="J22" s="25"/>
      <c r="K22" s="25"/>
    </row>
    <row r="23" spans="2:11" ht="13.8" x14ac:dyDescent="0.3">
      <c r="B23" s="28" t="s">
        <v>23</v>
      </c>
      <c r="C23" s="27"/>
      <c r="D23" s="132">
        <f>D21*D15</f>
        <v>94.08</v>
      </c>
      <c r="E23" s="132">
        <f>D21*E15</f>
        <v>164.64</v>
      </c>
      <c r="F23" s="132">
        <f>D21*F15</f>
        <v>235.2</v>
      </c>
      <c r="G23" s="132">
        <f>D21*G15</f>
        <v>305.76</v>
      </c>
      <c r="H23" s="132">
        <f>D21*H15</f>
        <v>376.32</v>
      </c>
      <c r="I23" s="25"/>
      <c r="J23" s="25"/>
      <c r="K23" s="25"/>
    </row>
    <row r="24" spans="2:11" ht="14.4" thickBot="1" x14ac:dyDescent="0.35"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2:11" ht="14.4" thickBot="1" x14ac:dyDescent="0.3">
      <c r="B25" s="64" t="s">
        <v>30</v>
      </c>
      <c r="C25" s="29"/>
      <c r="D25" s="30"/>
      <c r="E25" s="29"/>
      <c r="F25" s="143">
        <v>31.36</v>
      </c>
      <c r="G25" s="152" t="s">
        <v>334</v>
      </c>
      <c r="H25" s="32"/>
      <c r="I25" s="73" t="s">
        <v>31</v>
      </c>
      <c r="J25" s="32"/>
      <c r="K25" s="32"/>
    </row>
    <row r="26" spans="2:11" ht="15.6" x14ac:dyDescent="0.25">
      <c r="B26" s="34"/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3.8" x14ac:dyDescent="0.25">
      <c r="B27" s="36" t="s">
        <v>34</v>
      </c>
      <c r="C27" s="32"/>
      <c r="D27" s="35"/>
      <c r="E27" s="32"/>
      <c r="F27" s="33"/>
      <c r="G27" s="32"/>
      <c r="H27" s="32"/>
      <c r="I27" s="32"/>
      <c r="J27" s="32"/>
      <c r="K27" s="32"/>
    </row>
    <row r="28" spans="2:11" ht="15.6" x14ac:dyDescent="0.25">
      <c r="B28" s="34"/>
      <c r="C28" s="32"/>
      <c r="D28" s="35"/>
      <c r="E28" s="32"/>
      <c r="F28" s="40" t="s">
        <v>37</v>
      </c>
      <c r="G28" s="32"/>
      <c r="H28" s="32"/>
      <c r="I28" s="37"/>
      <c r="J28" s="32"/>
      <c r="K28" s="32"/>
    </row>
    <row r="29" spans="2:11" x14ac:dyDescent="0.25">
      <c r="B29" s="38" t="s">
        <v>35</v>
      </c>
      <c r="C29" s="38"/>
      <c r="D29" s="38" t="s">
        <v>36</v>
      </c>
      <c r="E29" s="39">
        <v>0</v>
      </c>
      <c r="F29" s="42" t="s">
        <v>21</v>
      </c>
    </row>
    <row r="30" spans="2:11" x14ac:dyDescent="0.25">
      <c r="B30" s="41" t="s">
        <v>76</v>
      </c>
      <c r="C30" s="41"/>
      <c r="D30" s="41" t="s">
        <v>36</v>
      </c>
      <c r="E30" s="39">
        <v>0</v>
      </c>
      <c r="F30" s="42" t="s">
        <v>17</v>
      </c>
    </row>
    <row r="31" spans="2:11" x14ac:dyDescent="0.25">
      <c r="B31" s="38" t="s">
        <v>40</v>
      </c>
      <c r="C31" s="38"/>
      <c r="D31" s="38" t="s">
        <v>36</v>
      </c>
      <c r="E31" s="39">
        <v>0</v>
      </c>
      <c r="F31" s="42" t="s">
        <v>23</v>
      </c>
    </row>
    <row r="33" spans="2:11" x14ac:dyDescent="0.25">
      <c r="B33" s="38" t="s">
        <v>77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78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79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80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81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82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50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83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52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84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85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86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87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335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337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88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54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56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2" spans="2:11" x14ac:dyDescent="0.25">
      <c r="B52" s="38" t="s">
        <v>88</v>
      </c>
      <c r="C52" s="44"/>
      <c r="D52" s="38"/>
      <c r="E52" s="38"/>
      <c r="F52" s="38"/>
      <c r="G52" s="38"/>
      <c r="H52" s="38"/>
      <c r="I52" s="38"/>
      <c r="J52" s="45">
        <v>3</v>
      </c>
      <c r="K52" s="39">
        <v>0</v>
      </c>
    </row>
    <row r="54" spans="2:11" ht="14.4" x14ac:dyDescent="0.3">
      <c r="B54" s="43" t="s">
        <v>59</v>
      </c>
    </row>
    <row r="56" spans="2:11" ht="14.4" x14ac:dyDescent="0.35">
      <c r="B56" s="38" t="s">
        <v>89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61</v>
      </c>
      <c r="J57" s="131">
        <v>0.5</v>
      </c>
      <c r="K57" s="49">
        <v>0</v>
      </c>
    </row>
    <row r="58" spans="2:11" ht="14.4" x14ac:dyDescent="0.35">
      <c r="B58" s="38" t="s">
        <v>90</v>
      </c>
      <c r="C58" s="47"/>
      <c r="D58" s="47"/>
      <c r="E58" s="47"/>
      <c r="F58" s="47"/>
      <c r="G58" s="47"/>
      <c r="H58" s="47"/>
      <c r="I58" s="47"/>
      <c r="J58" s="131">
        <v>0.5</v>
      </c>
      <c r="K58" s="49">
        <v>0</v>
      </c>
    </row>
    <row r="59" spans="2:11" ht="14.4" x14ac:dyDescent="0.35">
      <c r="B59" s="41" t="s">
        <v>63</v>
      </c>
      <c r="J59" s="131">
        <v>0.25</v>
      </c>
      <c r="K59" s="49">
        <v>0</v>
      </c>
    </row>
    <row r="60" spans="2:11" ht="14.4" x14ac:dyDescent="0.35">
      <c r="K60" s="50"/>
    </row>
    <row r="61" spans="2:11" ht="14.4" x14ac:dyDescent="0.35">
      <c r="B61" s="54" t="s">
        <v>91</v>
      </c>
      <c r="C61" s="183">
        <f>(75+F25)+(F25*(((E29+E30+E31)+(K33+K34+K35+K36+K37+K38+K39+K40+K41+K42+K43+K44+K45+K46+K47+K48+K49+K50+K51+K52))-(K56+K57+K58+K59)))</f>
        <v>106.36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B62" s="54" t="s">
        <v>92</v>
      </c>
      <c r="C62" s="183">
        <v>75</v>
      </c>
      <c r="D62" s="149" t="s">
        <v>334</v>
      </c>
      <c r="E62" s="54"/>
      <c r="F62" s="53"/>
      <c r="G62" s="53"/>
      <c r="H62" s="53"/>
      <c r="K62" s="50"/>
    </row>
    <row r="63" spans="2:11" ht="14.4" x14ac:dyDescent="0.35">
      <c r="C63" s="184"/>
      <c r="D63" s="53"/>
      <c r="E63" s="54"/>
      <c r="F63" s="53"/>
      <c r="G63" s="53"/>
      <c r="H63" s="53"/>
      <c r="K63" s="50"/>
    </row>
    <row r="64" spans="2:11" ht="13.8" x14ac:dyDescent="0.3">
      <c r="B64" s="51" t="s">
        <v>69</v>
      </c>
      <c r="C64" s="178">
        <f>IF(C61&lt;C62,C62,C61)</f>
        <v>106.36</v>
      </c>
      <c r="D64" s="162" t="s">
        <v>334</v>
      </c>
      <c r="E64" s="54"/>
      <c r="F64" s="53"/>
      <c r="G64" s="53"/>
      <c r="H64" s="53"/>
      <c r="I64" s="53"/>
      <c r="J64" s="53"/>
      <c r="K64" s="53"/>
    </row>
    <row r="65" spans="2:11" ht="13.8" x14ac:dyDescent="0.3">
      <c r="B65" s="53"/>
      <c r="C65" s="179"/>
      <c r="D65" s="53"/>
      <c r="E65" s="53"/>
      <c r="F65" s="53"/>
      <c r="G65" s="53"/>
      <c r="H65" s="53"/>
      <c r="I65" s="53"/>
      <c r="J65" s="53"/>
      <c r="K65" s="53"/>
    </row>
    <row r="66" spans="2:11" ht="13.8" x14ac:dyDescent="0.3">
      <c r="B66" s="55" t="s">
        <v>70</v>
      </c>
      <c r="C66" s="180" t="s">
        <v>71</v>
      </c>
      <c r="D66" s="55"/>
      <c r="E66" s="56">
        <v>0</v>
      </c>
      <c r="F66" s="41"/>
      <c r="G66" s="53"/>
      <c r="H66" s="53"/>
      <c r="I66" s="53"/>
      <c r="J66" s="53"/>
      <c r="K66" s="53"/>
    </row>
    <row r="67" spans="2:11" ht="13.8" x14ac:dyDescent="0.3">
      <c r="B67" s="37"/>
      <c r="C67" s="181"/>
      <c r="D67" s="41"/>
      <c r="E67" s="58"/>
      <c r="F67" s="59"/>
      <c r="G67" s="53"/>
      <c r="H67" s="53"/>
      <c r="I67" s="53"/>
      <c r="J67" s="53"/>
      <c r="K67" s="53"/>
    </row>
    <row r="68" spans="2:11" ht="13.8" x14ac:dyDescent="0.3">
      <c r="B68" s="60" t="s">
        <v>72</v>
      </c>
      <c r="C68" s="182">
        <f>C64*E66</f>
        <v>0</v>
      </c>
      <c r="D68" s="162" t="s">
        <v>334</v>
      </c>
      <c r="E68" s="58"/>
      <c r="F68" s="59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  <c r="I69" s="53"/>
      <c r="J69" s="53"/>
      <c r="K69" s="53"/>
    </row>
    <row r="70" spans="2:11" ht="13.8" x14ac:dyDescent="0.3">
      <c r="B70" s="55" t="s">
        <v>97</v>
      </c>
      <c r="C70" s="180" t="s">
        <v>71</v>
      </c>
      <c r="D70" s="55"/>
      <c r="E70" s="56">
        <v>0</v>
      </c>
      <c r="F70" s="41"/>
      <c r="G70" s="53"/>
      <c r="H70" s="53"/>
      <c r="I70" s="53"/>
      <c r="J70" s="53"/>
      <c r="K70" s="53"/>
    </row>
    <row r="71" spans="2:11" ht="13.8" x14ac:dyDescent="0.3">
      <c r="B71" s="37"/>
      <c r="C71" s="181"/>
      <c r="D71" s="41"/>
      <c r="E71" s="58"/>
      <c r="F71" s="59"/>
      <c r="G71" s="53"/>
      <c r="H71" s="53"/>
    </row>
    <row r="72" spans="2:11" ht="13.8" x14ac:dyDescent="0.3">
      <c r="B72" s="60" t="s">
        <v>94</v>
      </c>
      <c r="C72" s="182">
        <f>IF((C64*E66)&gt;0,(C68*E70),IF((C64*E66)=0,(C64*E70)))</f>
        <v>0</v>
      </c>
      <c r="D72" s="162" t="s">
        <v>334</v>
      </c>
      <c r="E72" s="58"/>
      <c r="F72" s="59"/>
      <c r="G72" s="53"/>
      <c r="H72" s="53"/>
    </row>
    <row r="73" spans="2:11" ht="13.8" thickBot="1" x14ac:dyDescent="0.3">
      <c r="B73" s="41"/>
      <c r="C73" s="41"/>
      <c r="D73" s="41"/>
      <c r="E73" s="41"/>
      <c r="F73" s="41"/>
    </row>
    <row r="74" spans="2:11" ht="13.8" thickBot="1" x14ac:dyDescent="0.3">
      <c r="B74" s="71" t="s">
        <v>74</v>
      </c>
      <c r="C74" s="62"/>
      <c r="D74" s="62"/>
      <c r="E74" s="63"/>
      <c r="F74" s="72" t="s">
        <v>75</v>
      </c>
      <c r="G74" s="2"/>
      <c r="H74" s="3"/>
    </row>
  </sheetData>
  <phoneticPr fontId="0" type="noConversion"/>
  <pageMargins left="0.78740157499999996" right="0.78740157499999996" top="0.984251969" bottom="0.984251969" header="0.49212598499999999" footer="0.49212598499999999"/>
  <pageSetup paperSize="9" scale="92" orientation="landscape" r:id="rId1"/>
  <headerFooter alignWithMargins="0"/>
  <rowBreaks count="1" manualBreakCount="1">
    <brk id="34" max="10" man="1"/>
  </rowBreaks>
  <drawing r:id="rId2"/>
  <legacyDrawing r:id="rId3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2:K74"/>
  <sheetViews>
    <sheetView topLeftCell="A56" zoomScaleNormal="100" workbookViewId="0">
      <selection activeCell="C61" sqref="C61:C72"/>
    </sheetView>
  </sheetViews>
  <sheetFormatPr defaultRowHeight="13.2" x14ac:dyDescent="0.25"/>
  <cols>
    <col min="2" max="2" width="25.3320312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  <col min="9" max="9" width="9.6640625" customWidth="1"/>
    <col min="10" max="10" width="9.109375" customWidth="1"/>
  </cols>
  <sheetData>
    <row r="2" spans="2:8" ht="13.8" thickBot="1" x14ac:dyDescent="0.3"/>
    <row r="3" spans="2:8" ht="13.8" thickBot="1" x14ac:dyDescent="0.3">
      <c r="B3" s="1" t="s">
        <v>455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454</v>
      </c>
      <c r="C5" s="7"/>
      <c r="D5" s="7"/>
      <c r="E5" s="8"/>
      <c r="F5" s="8"/>
      <c r="G5" s="8"/>
      <c r="H5" s="9"/>
    </row>
    <row r="6" spans="2:8" x14ac:dyDescent="0.25">
      <c r="B6" s="68" t="s">
        <v>265</v>
      </c>
      <c r="C6" s="10"/>
      <c r="D6" s="10"/>
      <c r="E6" s="11"/>
      <c r="F6" s="11"/>
      <c r="G6" s="11"/>
      <c r="H6" s="12"/>
    </row>
    <row r="7" spans="2:8" x14ac:dyDescent="0.25">
      <c r="B7" s="68" t="s">
        <v>266</v>
      </c>
      <c r="C7" s="10"/>
      <c r="D7" s="10"/>
      <c r="E7" s="10"/>
      <c r="F7" s="10"/>
      <c r="G7" s="10"/>
      <c r="H7" s="69"/>
    </row>
    <row r="8" spans="2:8" x14ac:dyDescent="0.25">
      <c r="B8" s="68" t="s">
        <v>267</v>
      </c>
      <c r="C8" s="10"/>
      <c r="D8" s="10"/>
      <c r="E8" s="10"/>
      <c r="F8" s="10"/>
      <c r="G8" s="10"/>
      <c r="H8" s="69"/>
    </row>
    <row r="9" spans="2:8" ht="13.8" thickBot="1" x14ac:dyDescent="0.3">
      <c r="B9" s="13" t="s">
        <v>452</v>
      </c>
      <c r="C9" s="14"/>
      <c r="D9" s="14"/>
      <c r="E9" s="14"/>
      <c r="F9" s="14"/>
      <c r="G9" s="14"/>
      <c r="H9" s="65"/>
    </row>
    <row r="10" spans="2:8" x14ac:dyDescent="0.25">
      <c r="B10" s="6"/>
      <c r="C10" s="6"/>
      <c r="D10" s="6"/>
      <c r="E10" s="6"/>
      <c r="F10" s="6"/>
      <c r="G10" s="6"/>
      <c r="H10" s="6"/>
    </row>
    <row r="11" spans="2:8" x14ac:dyDescent="0.25">
      <c r="B11" s="15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</row>
    <row r="12" spans="2:8" x14ac:dyDescent="0.25">
      <c r="B12" s="16" t="s">
        <v>20</v>
      </c>
      <c r="C12" s="18"/>
      <c r="D12" s="18">
        <v>1</v>
      </c>
      <c r="E12" s="18">
        <f>D12+0.75</f>
        <v>1.75</v>
      </c>
      <c r="F12" s="18">
        <f>E12+0.75</f>
        <v>2.5</v>
      </c>
      <c r="G12" s="18">
        <f>F12+0.75</f>
        <v>3.25</v>
      </c>
      <c r="H12" s="18">
        <f>G12+0.75</f>
        <v>4</v>
      </c>
    </row>
    <row r="13" spans="2:8" x14ac:dyDescent="0.25">
      <c r="B13" s="17" t="s">
        <v>21</v>
      </c>
      <c r="C13" s="18">
        <v>1</v>
      </c>
      <c r="D13" s="19">
        <f>(D12*C13)</f>
        <v>1</v>
      </c>
      <c r="E13" s="19">
        <f>(E12*C13)</f>
        <v>1.75</v>
      </c>
      <c r="F13" s="19">
        <f>(F12*C13)</f>
        <v>2.5</v>
      </c>
      <c r="G13" s="19">
        <f>(G12*C13)</f>
        <v>3.25</v>
      </c>
      <c r="H13" s="19">
        <f>(H12*C13)</f>
        <v>4</v>
      </c>
    </row>
    <row r="14" spans="2:8" x14ac:dyDescent="0.25">
      <c r="B14" s="17" t="s">
        <v>22</v>
      </c>
      <c r="C14" s="18">
        <v>2</v>
      </c>
      <c r="D14" s="19">
        <f>(D12*C14)</f>
        <v>2</v>
      </c>
      <c r="E14" s="19">
        <v>3</v>
      </c>
      <c r="F14" s="19">
        <f>(F12*C14)</f>
        <v>5</v>
      </c>
      <c r="G14" s="19">
        <f>(G12*C14)</f>
        <v>6.5</v>
      </c>
      <c r="H14" s="19">
        <f>(H12*C14)</f>
        <v>8</v>
      </c>
    </row>
    <row r="15" spans="2:8" x14ac:dyDescent="0.25">
      <c r="B15" s="17" t="s">
        <v>23</v>
      </c>
      <c r="C15" s="18">
        <v>3</v>
      </c>
      <c r="D15" s="19">
        <f>(D12*C15)</f>
        <v>3</v>
      </c>
      <c r="E15" s="19">
        <f>(E12*C15)</f>
        <v>5.25</v>
      </c>
      <c r="F15" s="19">
        <f>(F12*C15)</f>
        <v>7.5</v>
      </c>
      <c r="G15" s="19">
        <f>(G12*C15)</f>
        <v>9.75</v>
      </c>
      <c r="H15" s="19">
        <f>(H12*C15)</f>
        <v>12</v>
      </c>
    </row>
    <row r="17" spans="2:11" x14ac:dyDescent="0.25">
      <c r="B17" s="20" t="s">
        <v>142</v>
      </c>
      <c r="C17" s="21"/>
    </row>
    <row r="19" spans="2:11" ht="13.8" x14ac:dyDescent="0.3">
      <c r="B19" s="22" t="s">
        <v>29</v>
      </c>
      <c r="C19" s="23" t="s">
        <v>14</v>
      </c>
      <c r="D19" s="24" t="s">
        <v>15</v>
      </c>
      <c r="E19" s="24" t="s">
        <v>16</v>
      </c>
      <c r="F19" s="24" t="s">
        <v>17</v>
      </c>
      <c r="G19" s="24" t="s">
        <v>18</v>
      </c>
      <c r="H19" s="24" t="s">
        <v>19</v>
      </c>
      <c r="I19" s="25"/>
      <c r="J19" s="25"/>
      <c r="K19" s="25"/>
    </row>
    <row r="20" spans="2:11" ht="13.8" x14ac:dyDescent="0.3">
      <c r="B20" s="26" t="s">
        <v>20</v>
      </c>
      <c r="C20" s="27"/>
      <c r="D20" s="27"/>
      <c r="E20" s="27"/>
      <c r="F20" s="27"/>
      <c r="G20" s="27"/>
      <c r="H20" s="27"/>
      <c r="I20" s="25"/>
      <c r="J20" s="25"/>
      <c r="K20" s="25"/>
    </row>
    <row r="21" spans="2:11" ht="13.8" x14ac:dyDescent="0.3">
      <c r="B21" s="28" t="s">
        <v>21</v>
      </c>
      <c r="C21" s="27"/>
      <c r="D21" s="132">
        <v>15.38</v>
      </c>
      <c r="E21" s="132">
        <f>D21*E13</f>
        <v>26.915000000000003</v>
      </c>
      <c r="F21" s="132">
        <f>D21*F13</f>
        <v>38.450000000000003</v>
      </c>
      <c r="G21" s="132">
        <f>D21*G13</f>
        <v>49.984999999999999</v>
      </c>
      <c r="H21" s="132">
        <f>D21*H13</f>
        <v>61.52</v>
      </c>
      <c r="I21" s="25"/>
      <c r="J21" s="25"/>
      <c r="K21" s="25"/>
    </row>
    <row r="22" spans="2:11" ht="13.8" x14ac:dyDescent="0.3">
      <c r="B22" s="28" t="s">
        <v>22</v>
      </c>
      <c r="C22" s="27"/>
      <c r="D22" s="132">
        <f>D21*D14</f>
        <v>30.76</v>
      </c>
      <c r="E22" s="132">
        <f>D21*E14</f>
        <v>46.14</v>
      </c>
      <c r="F22" s="132">
        <f>D21*F14</f>
        <v>76.900000000000006</v>
      </c>
      <c r="G22" s="132">
        <f>D21*G14</f>
        <v>99.97</v>
      </c>
      <c r="H22" s="132">
        <f>D21*H14</f>
        <v>123.04</v>
      </c>
      <c r="I22" s="25"/>
      <c r="J22" s="25"/>
      <c r="K22" s="25"/>
    </row>
    <row r="23" spans="2:11" ht="13.8" x14ac:dyDescent="0.3">
      <c r="B23" s="28" t="s">
        <v>23</v>
      </c>
      <c r="C23" s="27"/>
      <c r="D23" s="132">
        <f>D21*D15</f>
        <v>46.14</v>
      </c>
      <c r="E23" s="132">
        <f>D21*E15</f>
        <v>80.745000000000005</v>
      </c>
      <c r="F23" s="132">
        <f>D21*F15</f>
        <v>115.35000000000001</v>
      </c>
      <c r="G23" s="132">
        <f>D21*G15</f>
        <v>149.95500000000001</v>
      </c>
      <c r="H23" s="132">
        <f>D21*H15</f>
        <v>184.56</v>
      </c>
      <c r="I23" s="25"/>
      <c r="J23" s="25"/>
      <c r="K23" s="25"/>
    </row>
    <row r="24" spans="2:11" ht="14.4" thickBot="1" x14ac:dyDescent="0.35"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2:11" ht="14.4" thickBot="1" x14ac:dyDescent="0.3">
      <c r="B25" s="64" t="s">
        <v>30</v>
      </c>
      <c r="C25" s="29"/>
      <c r="D25" s="30"/>
      <c r="E25" s="29"/>
      <c r="F25" s="143">
        <v>80.75</v>
      </c>
      <c r="G25" s="152" t="s">
        <v>334</v>
      </c>
      <c r="H25" s="32"/>
      <c r="I25" s="73" t="s">
        <v>31</v>
      </c>
      <c r="J25" s="32"/>
      <c r="K25" s="32"/>
    </row>
    <row r="26" spans="2:11" ht="15.6" x14ac:dyDescent="0.25">
      <c r="B26" s="34"/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3.8" x14ac:dyDescent="0.25">
      <c r="B27" s="36" t="s">
        <v>34</v>
      </c>
      <c r="C27" s="32"/>
      <c r="D27" s="35"/>
      <c r="E27" s="32"/>
      <c r="F27" s="33"/>
      <c r="G27" s="32"/>
      <c r="H27" s="32"/>
      <c r="I27" s="32"/>
      <c r="J27" s="32"/>
      <c r="K27" s="32"/>
    </row>
    <row r="28" spans="2:11" ht="15.6" x14ac:dyDescent="0.25">
      <c r="B28" s="34"/>
      <c r="C28" s="32"/>
      <c r="D28" s="35"/>
      <c r="E28" s="32"/>
      <c r="F28" s="40" t="s">
        <v>37</v>
      </c>
      <c r="G28" s="32"/>
      <c r="H28" s="32"/>
      <c r="I28" s="37"/>
      <c r="J28" s="32"/>
      <c r="K28" s="32"/>
    </row>
    <row r="29" spans="2:11" x14ac:dyDescent="0.25">
      <c r="B29" s="38" t="s">
        <v>35</v>
      </c>
      <c r="C29" s="38"/>
      <c r="D29" s="38" t="s">
        <v>36</v>
      </c>
      <c r="E29" s="39">
        <v>0</v>
      </c>
      <c r="F29" s="42" t="s">
        <v>21</v>
      </c>
    </row>
    <row r="30" spans="2:11" x14ac:dyDescent="0.25">
      <c r="B30" s="41" t="s">
        <v>76</v>
      </c>
      <c r="C30" s="41"/>
      <c r="D30" s="41" t="s">
        <v>36</v>
      </c>
      <c r="E30" s="39">
        <v>0</v>
      </c>
      <c r="F30" s="42" t="s">
        <v>17</v>
      </c>
    </row>
    <row r="31" spans="2:11" x14ac:dyDescent="0.25">
      <c r="B31" s="38" t="s">
        <v>40</v>
      </c>
      <c r="C31" s="38"/>
      <c r="D31" s="38" t="s">
        <v>36</v>
      </c>
      <c r="E31" s="39">
        <v>0</v>
      </c>
      <c r="F31" s="42" t="s">
        <v>23</v>
      </c>
    </row>
    <row r="33" spans="2:11" x14ac:dyDescent="0.25">
      <c r="B33" s="38" t="s">
        <v>77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78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79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80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81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82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50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83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52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84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85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86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87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335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337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88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54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56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2" spans="2:11" x14ac:dyDescent="0.25">
      <c r="B52" s="38" t="s">
        <v>88</v>
      </c>
      <c r="C52" s="44"/>
      <c r="D52" s="38"/>
      <c r="E52" s="38"/>
      <c r="F52" s="38"/>
      <c r="G52" s="38"/>
      <c r="H52" s="38"/>
      <c r="I52" s="38"/>
      <c r="J52" s="45">
        <v>3</v>
      </c>
      <c r="K52" s="39">
        <v>0</v>
      </c>
    </row>
    <row r="54" spans="2:11" ht="14.4" x14ac:dyDescent="0.3">
      <c r="B54" s="43" t="s">
        <v>59</v>
      </c>
    </row>
    <row r="56" spans="2:11" ht="14.4" x14ac:dyDescent="0.35">
      <c r="B56" s="38" t="s">
        <v>89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61</v>
      </c>
      <c r="J57" s="131">
        <v>0.5</v>
      </c>
      <c r="K57" s="49">
        <v>0</v>
      </c>
    </row>
    <row r="58" spans="2:11" ht="14.4" x14ac:dyDescent="0.35">
      <c r="B58" s="38" t="s">
        <v>90</v>
      </c>
      <c r="C58" s="47"/>
      <c r="D58" s="47"/>
      <c r="E58" s="47"/>
      <c r="F58" s="47"/>
      <c r="G58" s="47"/>
      <c r="H58" s="47"/>
      <c r="I58" s="47"/>
      <c r="J58" s="131">
        <v>0.5</v>
      </c>
      <c r="K58" s="49">
        <v>0</v>
      </c>
    </row>
    <row r="59" spans="2:11" ht="14.4" x14ac:dyDescent="0.35">
      <c r="B59" s="41" t="s">
        <v>63</v>
      </c>
      <c r="J59" s="131">
        <v>0.25</v>
      </c>
      <c r="K59" s="49">
        <v>0</v>
      </c>
    </row>
    <row r="60" spans="2:11" ht="14.4" x14ac:dyDescent="0.35">
      <c r="K60" s="50"/>
    </row>
    <row r="61" spans="2:11" ht="14.4" x14ac:dyDescent="0.35">
      <c r="B61" s="54" t="s">
        <v>91</v>
      </c>
      <c r="C61" s="183">
        <f>(25000+F25)+(F25*(((E29+E30+E31)+(K33+K34+K35+K36+K37+K38+K39+K40+K41+K42+K43+K44+K45+K46+K47+K48+K49+K50+K51+K52))-(K56+K57+K58+K59)))</f>
        <v>25080.75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B62" s="54" t="s">
        <v>92</v>
      </c>
      <c r="C62" s="183">
        <v>75</v>
      </c>
      <c r="D62" s="149" t="s">
        <v>334</v>
      </c>
      <c r="E62" s="54"/>
      <c r="F62" s="53"/>
      <c r="G62" s="53"/>
      <c r="H62" s="53"/>
      <c r="K62" s="50"/>
    </row>
    <row r="63" spans="2:11" ht="14.4" x14ac:dyDescent="0.35">
      <c r="C63" s="184"/>
      <c r="D63" s="53"/>
      <c r="E63" s="54"/>
      <c r="F63" s="53"/>
      <c r="G63" s="53"/>
      <c r="H63" s="53"/>
      <c r="K63" s="50"/>
    </row>
    <row r="64" spans="2:11" ht="13.8" x14ac:dyDescent="0.3">
      <c r="B64" s="51" t="s">
        <v>69</v>
      </c>
      <c r="C64" s="178">
        <f>IF(C61&lt;C62,C62,C61)</f>
        <v>25080.75</v>
      </c>
      <c r="D64" s="162" t="s">
        <v>334</v>
      </c>
      <c r="E64" s="54"/>
      <c r="F64" s="53"/>
      <c r="G64" s="53"/>
      <c r="H64" s="53"/>
      <c r="I64" s="53"/>
      <c r="J64" s="53"/>
      <c r="K64" s="53"/>
    </row>
    <row r="65" spans="2:11" ht="13.8" x14ac:dyDescent="0.3">
      <c r="B65" s="53"/>
      <c r="C65" s="179"/>
      <c r="D65" s="53"/>
      <c r="E65" s="53"/>
      <c r="F65" s="53"/>
      <c r="G65" s="53"/>
      <c r="H65" s="53"/>
      <c r="I65" s="53"/>
      <c r="J65" s="53"/>
      <c r="K65" s="53"/>
    </row>
    <row r="66" spans="2:11" ht="13.8" x14ac:dyDescent="0.3">
      <c r="B66" s="55" t="s">
        <v>70</v>
      </c>
      <c r="C66" s="180" t="s">
        <v>71</v>
      </c>
      <c r="D66" s="55"/>
      <c r="E66" s="56">
        <v>0</v>
      </c>
      <c r="F66" s="41"/>
      <c r="G66" s="53"/>
      <c r="H66" s="53"/>
      <c r="I66" s="53"/>
      <c r="J66" s="53"/>
      <c r="K66" s="53"/>
    </row>
    <row r="67" spans="2:11" ht="13.8" x14ac:dyDescent="0.3">
      <c r="B67" s="37"/>
      <c r="C67" s="181"/>
      <c r="D67" s="41"/>
      <c r="E67" s="58"/>
      <c r="F67" s="59"/>
      <c r="G67" s="53"/>
      <c r="H67" s="53"/>
      <c r="I67" s="53"/>
      <c r="J67" s="53"/>
      <c r="K67" s="53"/>
    </row>
    <row r="68" spans="2:11" ht="13.8" x14ac:dyDescent="0.3">
      <c r="B68" s="60" t="s">
        <v>72</v>
      </c>
      <c r="C68" s="182">
        <f>C64*E66</f>
        <v>0</v>
      </c>
      <c r="D68" s="162" t="s">
        <v>334</v>
      </c>
      <c r="E68" s="58"/>
      <c r="F68" s="59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  <c r="I69" s="53"/>
      <c r="J69" s="53"/>
      <c r="K69" s="53"/>
    </row>
    <row r="70" spans="2:11" ht="13.8" x14ac:dyDescent="0.3">
      <c r="B70" s="55" t="s">
        <v>97</v>
      </c>
      <c r="C70" s="180" t="s">
        <v>71</v>
      </c>
      <c r="D70" s="55"/>
      <c r="E70" s="56">
        <v>0</v>
      </c>
      <c r="F70" s="41"/>
      <c r="G70" s="53"/>
      <c r="H70" s="53"/>
      <c r="I70" s="53"/>
      <c r="J70" s="53"/>
      <c r="K70" s="53"/>
    </row>
    <row r="71" spans="2:11" ht="13.8" x14ac:dyDescent="0.3">
      <c r="B71" s="37"/>
      <c r="C71" s="181"/>
      <c r="D71" s="41"/>
      <c r="E71" s="58"/>
      <c r="F71" s="59"/>
      <c r="G71" s="53"/>
      <c r="H71" s="53"/>
    </row>
    <row r="72" spans="2:11" ht="13.8" x14ac:dyDescent="0.3">
      <c r="B72" s="60" t="s">
        <v>94</v>
      </c>
      <c r="C72" s="182">
        <f>IF((C64*E66)&gt;0,(C68*E70),IF((C64*E66)=0,(C64*E70)))</f>
        <v>0</v>
      </c>
      <c r="D72" s="162" t="s">
        <v>334</v>
      </c>
      <c r="E72" s="58"/>
      <c r="F72" s="59"/>
      <c r="G72" s="53"/>
      <c r="H72" s="53"/>
    </row>
    <row r="73" spans="2:11" ht="13.8" thickBot="1" x14ac:dyDescent="0.3">
      <c r="B73" s="41"/>
      <c r="C73" s="41"/>
      <c r="D73" s="41"/>
      <c r="E73" s="41"/>
      <c r="F73" s="41"/>
    </row>
    <row r="74" spans="2:11" ht="13.8" thickBot="1" x14ac:dyDescent="0.3">
      <c r="B74" s="71" t="s">
        <v>74</v>
      </c>
      <c r="C74" s="62"/>
      <c r="D74" s="62"/>
      <c r="E74" s="63"/>
      <c r="F74" s="72" t="s">
        <v>75</v>
      </c>
      <c r="G74" s="2"/>
      <c r="H74" s="3"/>
    </row>
  </sheetData>
  <pageMargins left="0.78740157499999996" right="0.78740157499999996" top="0.984251969" bottom="0.984251969" header="0.49212598499999999" footer="0.49212598499999999"/>
  <pageSetup paperSize="9" scale="92" orientation="landscape" r:id="rId1"/>
  <headerFooter alignWithMargins="0"/>
  <rowBreaks count="1" manualBreakCount="1">
    <brk id="34" max="10" man="1"/>
  </rowBreaks>
  <drawing r:id="rId2"/>
  <legacyDrawing r:id="rId3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2:K74"/>
  <sheetViews>
    <sheetView topLeftCell="A59" zoomScaleNormal="100" workbookViewId="0">
      <selection activeCell="C61" sqref="C61:C72"/>
    </sheetView>
  </sheetViews>
  <sheetFormatPr defaultRowHeight="13.2" x14ac:dyDescent="0.25"/>
  <cols>
    <col min="2" max="2" width="25.3320312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  <col min="9" max="9" width="9.6640625" customWidth="1"/>
    <col min="10" max="10" width="9.109375" customWidth="1"/>
  </cols>
  <sheetData>
    <row r="2" spans="2:8" ht="13.8" thickBot="1" x14ac:dyDescent="0.3"/>
    <row r="3" spans="2:8" ht="13.8" thickBot="1" x14ac:dyDescent="0.3">
      <c r="B3" s="1" t="s">
        <v>456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454</v>
      </c>
      <c r="C5" s="7"/>
      <c r="D5" s="7"/>
      <c r="E5" s="8"/>
      <c r="F5" s="8"/>
      <c r="G5" s="8"/>
      <c r="H5" s="9"/>
    </row>
    <row r="6" spans="2:8" x14ac:dyDescent="0.25">
      <c r="B6" s="68" t="s">
        <v>265</v>
      </c>
      <c r="C6" s="10"/>
      <c r="D6" s="10"/>
      <c r="E6" s="11"/>
      <c r="F6" s="11"/>
      <c r="G6" s="11"/>
      <c r="H6" s="12"/>
    </row>
    <row r="7" spans="2:8" x14ac:dyDescent="0.25">
      <c r="B7" s="68" t="s">
        <v>266</v>
      </c>
      <c r="C7" s="10"/>
      <c r="D7" s="10"/>
      <c r="E7" s="10"/>
      <c r="F7" s="10"/>
      <c r="G7" s="10"/>
      <c r="H7" s="69"/>
    </row>
    <row r="8" spans="2:8" x14ac:dyDescent="0.25">
      <c r="B8" s="68" t="s">
        <v>267</v>
      </c>
      <c r="C8" s="10"/>
      <c r="D8" s="10"/>
      <c r="E8" s="10"/>
      <c r="F8" s="10"/>
      <c r="G8" s="10"/>
      <c r="H8" s="69"/>
    </row>
    <row r="9" spans="2:8" ht="13.8" thickBot="1" x14ac:dyDescent="0.3">
      <c r="B9" s="13" t="s">
        <v>452</v>
      </c>
      <c r="C9" s="14"/>
      <c r="D9" s="14"/>
      <c r="E9" s="14"/>
      <c r="F9" s="14"/>
      <c r="G9" s="14"/>
      <c r="H9" s="65"/>
    </row>
    <row r="10" spans="2:8" x14ac:dyDescent="0.25">
      <c r="B10" s="6"/>
      <c r="C10" s="6"/>
      <c r="D10" s="6"/>
      <c r="E10" s="6"/>
      <c r="F10" s="6"/>
      <c r="G10" s="6"/>
      <c r="H10" s="6"/>
    </row>
    <row r="11" spans="2:8" x14ac:dyDescent="0.25">
      <c r="B11" s="15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</row>
    <row r="12" spans="2:8" x14ac:dyDescent="0.25">
      <c r="B12" s="16" t="s">
        <v>20</v>
      </c>
      <c r="C12" s="18"/>
      <c r="D12" s="18">
        <v>1</v>
      </c>
      <c r="E12" s="18">
        <f>D12+0.75</f>
        <v>1.75</v>
      </c>
      <c r="F12" s="18">
        <f>E12+0.75</f>
        <v>2.5</v>
      </c>
      <c r="G12" s="18">
        <f>F12+0.75</f>
        <v>3.25</v>
      </c>
      <c r="H12" s="18">
        <f>G12+0.75</f>
        <v>4</v>
      </c>
    </row>
    <row r="13" spans="2:8" x14ac:dyDescent="0.25">
      <c r="B13" s="17" t="s">
        <v>21</v>
      </c>
      <c r="C13" s="18">
        <v>1</v>
      </c>
      <c r="D13" s="19">
        <f>(D12*C13)</f>
        <v>1</v>
      </c>
      <c r="E13" s="19">
        <f>(E12*C13)</f>
        <v>1.75</v>
      </c>
      <c r="F13" s="19">
        <f>(F12*C13)</f>
        <v>2.5</v>
      </c>
      <c r="G13" s="19">
        <f>(G12*C13)</f>
        <v>3.25</v>
      </c>
      <c r="H13" s="19">
        <f>(H12*C13)</f>
        <v>4</v>
      </c>
    </row>
    <row r="14" spans="2:8" x14ac:dyDescent="0.25">
      <c r="B14" s="17" t="s">
        <v>22</v>
      </c>
      <c r="C14" s="18">
        <v>2</v>
      </c>
      <c r="D14" s="19">
        <f>(D12*C14)</f>
        <v>2</v>
      </c>
      <c r="E14" s="19">
        <v>3</v>
      </c>
      <c r="F14" s="19">
        <f>(F12*C14)</f>
        <v>5</v>
      </c>
      <c r="G14" s="19">
        <f>(G12*C14)</f>
        <v>6.5</v>
      </c>
      <c r="H14" s="19">
        <f>(H12*C14)</f>
        <v>8</v>
      </c>
    </row>
    <row r="15" spans="2:8" x14ac:dyDescent="0.25">
      <c r="B15" s="17" t="s">
        <v>23</v>
      </c>
      <c r="C15" s="18">
        <v>3</v>
      </c>
      <c r="D15" s="19">
        <f>(D12*C15)</f>
        <v>3</v>
      </c>
      <c r="E15" s="19">
        <f>(E12*C15)</f>
        <v>5.25</v>
      </c>
      <c r="F15" s="19">
        <f>(F12*C15)</f>
        <v>7.5</v>
      </c>
      <c r="G15" s="19">
        <f>(G12*C15)</f>
        <v>9.75</v>
      </c>
      <c r="H15" s="19">
        <f>(H12*C15)</f>
        <v>12</v>
      </c>
    </row>
    <row r="17" spans="2:11" x14ac:dyDescent="0.25">
      <c r="B17" s="20" t="s">
        <v>142</v>
      </c>
      <c r="C17" s="21"/>
    </row>
    <row r="19" spans="2:11" ht="13.8" x14ac:dyDescent="0.3">
      <c r="B19" s="22" t="s">
        <v>29</v>
      </c>
      <c r="C19" s="23" t="s">
        <v>14</v>
      </c>
      <c r="D19" s="24" t="s">
        <v>15</v>
      </c>
      <c r="E19" s="24" t="s">
        <v>16</v>
      </c>
      <c r="F19" s="24" t="s">
        <v>17</v>
      </c>
      <c r="G19" s="24" t="s">
        <v>18</v>
      </c>
      <c r="H19" s="24" t="s">
        <v>19</v>
      </c>
      <c r="I19" s="25"/>
      <c r="J19" s="25"/>
      <c r="K19" s="25"/>
    </row>
    <row r="20" spans="2:11" ht="13.8" x14ac:dyDescent="0.3">
      <c r="B20" s="26" t="s">
        <v>20</v>
      </c>
      <c r="C20" s="27"/>
      <c r="D20" s="27"/>
      <c r="E20" s="27"/>
      <c r="F20" s="27"/>
      <c r="G20" s="27"/>
      <c r="H20" s="27"/>
      <c r="I20" s="25"/>
      <c r="J20" s="25"/>
      <c r="K20" s="25"/>
    </row>
    <row r="21" spans="2:11" ht="13.8" x14ac:dyDescent="0.3">
      <c r="B21" s="28" t="s">
        <v>21</v>
      </c>
      <c r="C21" s="27"/>
      <c r="D21" s="132">
        <v>16.670000000000002</v>
      </c>
      <c r="E21" s="132">
        <f>D21*E13</f>
        <v>29.172500000000003</v>
      </c>
      <c r="F21" s="132">
        <f>D21*F13</f>
        <v>41.675000000000004</v>
      </c>
      <c r="G21" s="132">
        <f>D21*G13</f>
        <v>54.177500000000009</v>
      </c>
      <c r="H21" s="132">
        <f>D21*H13</f>
        <v>66.680000000000007</v>
      </c>
      <c r="I21" s="25"/>
      <c r="J21" s="25"/>
      <c r="K21" s="25"/>
    </row>
    <row r="22" spans="2:11" ht="13.8" x14ac:dyDescent="0.3">
      <c r="B22" s="28" t="s">
        <v>22</v>
      </c>
      <c r="C22" s="27"/>
      <c r="D22" s="132">
        <f>D21*D14</f>
        <v>33.340000000000003</v>
      </c>
      <c r="E22" s="132">
        <f>D21*E14</f>
        <v>50.010000000000005</v>
      </c>
      <c r="F22" s="132">
        <f>D21*F14</f>
        <v>83.350000000000009</v>
      </c>
      <c r="G22" s="132">
        <f>D21*G14</f>
        <v>108.35500000000002</v>
      </c>
      <c r="H22" s="132">
        <f>D21*H14</f>
        <v>133.36000000000001</v>
      </c>
      <c r="I22" s="25"/>
      <c r="J22" s="25"/>
      <c r="K22" s="25"/>
    </row>
    <row r="23" spans="2:11" ht="13.8" x14ac:dyDescent="0.3">
      <c r="B23" s="28" t="s">
        <v>23</v>
      </c>
      <c r="C23" s="27"/>
      <c r="D23" s="132">
        <f>D21*D15</f>
        <v>50.010000000000005</v>
      </c>
      <c r="E23" s="132">
        <f>D21*E15</f>
        <v>87.517500000000013</v>
      </c>
      <c r="F23" s="132">
        <f>D21*F15</f>
        <v>125.02500000000001</v>
      </c>
      <c r="G23" s="132">
        <f>D21*G15</f>
        <v>162.53250000000003</v>
      </c>
      <c r="H23" s="132">
        <f>D21*H15</f>
        <v>200.04000000000002</v>
      </c>
      <c r="I23" s="25"/>
      <c r="J23" s="25"/>
      <c r="K23" s="25"/>
    </row>
    <row r="24" spans="2:11" ht="14.4" thickBot="1" x14ac:dyDescent="0.35"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2:11" ht="14.4" thickBot="1" x14ac:dyDescent="0.3">
      <c r="B25" s="64" t="s">
        <v>30</v>
      </c>
      <c r="C25" s="29"/>
      <c r="D25" s="30"/>
      <c r="E25" s="29"/>
      <c r="F25" s="143">
        <v>87.52</v>
      </c>
      <c r="G25" s="152" t="s">
        <v>334</v>
      </c>
      <c r="H25" s="32"/>
      <c r="I25" s="73" t="s">
        <v>31</v>
      </c>
      <c r="J25" s="32"/>
      <c r="K25" s="32"/>
    </row>
    <row r="26" spans="2:11" ht="15.6" x14ac:dyDescent="0.25">
      <c r="B26" s="34"/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3.8" x14ac:dyDescent="0.25">
      <c r="B27" s="36" t="s">
        <v>34</v>
      </c>
      <c r="C27" s="32"/>
      <c r="D27" s="35"/>
      <c r="E27" s="32"/>
      <c r="F27" s="33"/>
      <c r="G27" s="32"/>
      <c r="H27" s="32"/>
      <c r="I27" s="32"/>
      <c r="J27" s="32"/>
      <c r="K27" s="32"/>
    </row>
    <row r="28" spans="2:11" ht="15.6" x14ac:dyDescent="0.25">
      <c r="B28" s="34"/>
      <c r="C28" s="32"/>
      <c r="D28" s="35"/>
      <c r="E28" s="32"/>
      <c r="F28" s="40" t="s">
        <v>37</v>
      </c>
      <c r="G28" s="32"/>
      <c r="H28" s="32"/>
      <c r="I28" s="37"/>
      <c r="J28" s="32"/>
      <c r="K28" s="32"/>
    </row>
    <row r="29" spans="2:11" x14ac:dyDescent="0.25">
      <c r="B29" s="38" t="s">
        <v>35</v>
      </c>
      <c r="C29" s="38"/>
      <c r="D29" s="38" t="s">
        <v>36</v>
      </c>
      <c r="E29" s="39">
        <v>0</v>
      </c>
      <c r="F29" s="42" t="s">
        <v>21</v>
      </c>
    </row>
    <row r="30" spans="2:11" x14ac:dyDescent="0.25">
      <c r="B30" s="41" t="s">
        <v>76</v>
      </c>
      <c r="C30" s="41"/>
      <c r="D30" s="41" t="s">
        <v>36</v>
      </c>
      <c r="E30" s="39">
        <v>0</v>
      </c>
      <c r="F30" s="42" t="s">
        <v>17</v>
      </c>
    </row>
    <row r="31" spans="2:11" x14ac:dyDescent="0.25">
      <c r="B31" s="38" t="s">
        <v>40</v>
      </c>
      <c r="C31" s="38"/>
      <c r="D31" s="38" t="s">
        <v>36</v>
      </c>
      <c r="E31" s="39">
        <v>0</v>
      </c>
      <c r="F31" s="42" t="s">
        <v>23</v>
      </c>
    </row>
    <row r="33" spans="2:11" x14ac:dyDescent="0.25">
      <c r="B33" s="38" t="s">
        <v>77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78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79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80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81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82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50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83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52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84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85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86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87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335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337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88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54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56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2" spans="2:11" x14ac:dyDescent="0.25">
      <c r="B52" s="38" t="s">
        <v>88</v>
      </c>
      <c r="C52" s="44"/>
      <c r="D52" s="38"/>
      <c r="E52" s="38"/>
      <c r="F52" s="38"/>
      <c r="G52" s="38"/>
      <c r="H52" s="38"/>
      <c r="I52" s="38"/>
      <c r="J52" s="45">
        <v>3</v>
      </c>
      <c r="K52" s="39">
        <v>0</v>
      </c>
    </row>
    <row r="54" spans="2:11" ht="14.4" x14ac:dyDescent="0.3">
      <c r="B54" s="43" t="s">
        <v>59</v>
      </c>
    </row>
    <row r="56" spans="2:11" ht="14.4" x14ac:dyDescent="0.35">
      <c r="B56" s="38" t="s">
        <v>89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61</v>
      </c>
      <c r="J57" s="131">
        <v>0.5</v>
      </c>
      <c r="K57" s="49">
        <v>0</v>
      </c>
    </row>
    <row r="58" spans="2:11" ht="14.4" x14ac:dyDescent="0.35">
      <c r="B58" s="38" t="s">
        <v>90</v>
      </c>
      <c r="C58" s="47"/>
      <c r="D58" s="47"/>
      <c r="E58" s="47"/>
      <c r="F58" s="47"/>
      <c r="G58" s="47"/>
      <c r="H58" s="47"/>
      <c r="I58" s="47"/>
      <c r="J58" s="131">
        <v>0.5</v>
      </c>
      <c r="K58" s="49">
        <v>0</v>
      </c>
    </row>
    <row r="59" spans="2:11" ht="14.4" x14ac:dyDescent="0.35">
      <c r="B59" s="41" t="s">
        <v>63</v>
      </c>
      <c r="J59" s="131">
        <v>0.25</v>
      </c>
      <c r="K59" s="49">
        <v>0</v>
      </c>
    </row>
    <row r="60" spans="2:11" ht="14.4" x14ac:dyDescent="0.35">
      <c r="K60" s="50"/>
    </row>
    <row r="61" spans="2:11" ht="14.4" x14ac:dyDescent="0.35">
      <c r="B61" s="54" t="s">
        <v>91</v>
      </c>
      <c r="C61" s="183">
        <f>(37000+F25)+(F25*(((E29+E30+E31)+(K33+K34+K35+K36+K37+K38+K39+K40+K41+K42+K43+K44+K45+K46+K47+K48+K49+K50+K51+K52))-(K56+K57+K58+K59)))</f>
        <v>37087.519999999997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B62" s="54" t="s">
        <v>92</v>
      </c>
      <c r="C62" s="183">
        <v>75</v>
      </c>
      <c r="D62" s="149" t="s">
        <v>334</v>
      </c>
      <c r="E62" s="54"/>
      <c r="F62" s="53"/>
      <c r="G62" s="53"/>
      <c r="H62" s="53"/>
      <c r="K62" s="50"/>
    </row>
    <row r="63" spans="2:11" ht="14.4" x14ac:dyDescent="0.35">
      <c r="C63" s="184"/>
      <c r="D63" s="53"/>
      <c r="E63" s="54"/>
      <c r="F63" s="53"/>
      <c r="G63" s="53"/>
      <c r="H63" s="53"/>
      <c r="K63" s="50"/>
    </row>
    <row r="64" spans="2:11" ht="13.8" x14ac:dyDescent="0.3">
      <c r="B64" s="51" t="s">
        <v>69</v>
      </c>
      <c r="C64" s="178">
        <f>IF(C61&lt;C62,C62,C61)</f>
        <v>37087.519999999997</v>
      </c>
      <c r="D64" s="162" t="s">
        <v>334</v>
      </c>
      <c r="E64" s="54"/>
      <c r="F64" s="53"/>
      <c r="G64" s="53"/>
      <c r="H64" s="53"/>
      <c r="I64" s="53"/>
      <c r="J64" s="53"/>
      <c r="K64" s="53"/>
    </row>
    <row r="65" spans="2:11" ht="13.8" x14ac:dyDescent="0.3">
      <c r="B65" s="53"/>
      <c r="C65" s="179"/>
      <c r="D65" s="53"/>
      <c r="E65" s="53"/>
      <c r="F65" s="53"/>
      <c r="G65" s="53"/>
      <c r="H65" s="53"/>
      <c r="I65" s="53"/>
      <c r="J65" s="53"/>
      <c r="K65" s="53"/>
    </row>
    <row r="66" spans="2:11" ht="13.8" x14ac:dyDescent="0.3">
      <c r="B66" s="55" t="s">
        <v>70</v>
      </c>
      <c r="C66" s="180" t="s">
        <v>71</v>
      </c>
      <c r="D66" s="55"/>
      <c r="E66" s="56">
        <v>0</v>
      </c>
      <c r="F66" s="41"/>
      <c r="G66" s="53"/>
      <c r="H66" s="53"/>
      <c r="I66" s="53"/>
      <c r="J66" s="53"/>
      <c r="K66" s="53"/>
    </row>
    <row r="67" spans="2:11" ht="13.8" x14ac:dyDescent="0.3">
      <c r="B67" s="37"/>
      <c r="C67" s="181"/>
      <c r="D67" s="41"/>
      <c r="E67" s="58"/>
      <c r="F67" s="59"/>
      <c r="G67" s="53"/>
      <c r="H67" s="53"/>
      <c r="I67" s="53"/>
      <c r="J67" s="53"/>
      <c r="K67" s="53"/>
    </row>
    <row r="68" spans="2:11" ht="13.8" x14ac:dyDescent="0.3">
      <c r="B68" s="60" t="s">
        <v>72</v>
      </c>
      <c r="C68" s="182">
        <f>C64*E66</f>
        <v>0</v>
      </c>
      <c r="D68" s="162" t="s">
        <v>334</v>
      </c>
      <c r="E68" s="58"/>
      <c r="F68" s="59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  <c r="I69" s="53"/>
      <c r="J69" s="53"/>
      <c r="K69" s="53"/>
    </row>
    <row r="70" spans="2:11" ht="13.8" x14ac:dyDescent="0.3">
      <c r="B70" s="55" t="s">
        <v>97</v>
      </c>
      <c r="C70" s="180" t="s">
        <v>71</v>
      </c>
      <c r="D70" s="55"/>
      <c r="E70" s="56">
        <v>0</v>
      </c>
      <c r="F70" s="41"/>
      <c r="G70" s="53"/>
      <c r="H70" s="53"/>
      <c r="I70" s="53"/>
      <c r="J70" s="53"/>
      <c r="K70" s="53"/>
    </row>
    <row r="71" spans="2:11" ht="13.8" x14ac:dyDescent="0.3">
      <c r="B71" s="37"/>
      <c r="C71" s="181"/>
      <c r="D71" s="41"/>
      <c r="E71" s="58"/>
      <c r="F71" s="59"/>
      <c r="G71" s="53"/>
      <c r="H71" s="53"/>
    </row>
    <row r="72" spans="2:11" ht="13.8" x14ac:dyDescent="0.3">
      <c r="B72" s="60" t="s">
        <v>94</v>
      </c>
      <c r="C72" s="182">
        <f>IF((C64*E66)&gt;0,(C68*E70),IF((C64*E66)=0,(C64*E70)))</f>
        <v>0</v>
      </c>
      <c r="D72" s="162" t="s">
        <v>334</v>
      </c>
      <c r="E72" s="58"/>
      <c r="F72" s="59"/>
      <c r="G72" s="53"/>
      <c r="H72" s="53"/>
    </row>
    <row r="73" spans="2:11" ht="13.8" thickBot="1" x14ac:dyDescent="0.3">
      <c r="B73" s="41"/>
      <c r="C73" s="41"/>
      <c r="D73" s="41"/>
      <c r="E73" s="41"/>
      <c r="F73" s="41"/>
    </row>
    <row r="74" spans="2:11" ht="13.8" thickBot="1" x14ac:dyDescent="0.3">
      <c r="B74" s="71" t="s">
        <v>74</v>
      </c>
      <c r="C74" s="62"/>
      <c r="D74" s="62"/>
      <c r="E74" s="63"/>
      <c r="F74" s="72" t="s">
        <v>75</v>
      </c>
      <c r="G74" s="2"/>
      <c r="H74" s="3"/>
    </row>
  </sheetData>
  <pageMargins left="0.78740157499999996" right="0.78740157499999996" top="0.984251969" bottom="0.984251969" header="0.49212598499999999" footer="0.49212598499999999"/>
  <pageSetup paperSize="9" scale="92" orientation="landscape" r:id="rId1"/>
  <headerFooter alignWithMargins="0"/>
  <rowBreaks count="1" manualBreakCount="1">
    <brk id="34" max="10" man="1"/>
  </rowBreaks>
  <drawing r:id="rId2"/>
  <legacyDrawing r:id="rId3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Plan32"/>
  <dimension ref="B2:K74"/>
  <sheetViews>
    <sheetView topLeftCell="A55" workbookViewId="0">
      <selection activeCell="C61" sqref="C61:C72"/>
    </sheetView>
  </sheetViews>
  <sheetFormatPr defaultRowHeight="13.2" x14ac:dyDescent="0.25"/>
  <cols>
    <col min="2" max="2" width="25.10937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457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458</v>
      </c>
      <c r="C5" s="7"/>
      <c r="D5" s="7"/>
      <c r="E5" s="8"/>
      <c r="F5" s="8"/>
      <c r="G5" s="9"/>
    </row>
    <row r="6" spans="2:8" x14ac:dyDescent="0.25">
      <c r="B6" s="68" t="s">
        <v>269</v>
      </c>
      <c r="C6" s="10"/>
      <c r="D6" s="10"/>
      <c r="E6" s="11"/>
      <c r="F6" s="11"/>
      <c r="G6" s="12"/>
    </row>
    <row r="7" spans="2:8" ht="13.8" thickBot="1" x14ac:dyDescent="0.3">
      <c r="B7" s="13" t="s">
        <v>444</v>
      </c>
      <c r="C7" s="14"/>
      <c r="D7" s="14"/>
      <c r="E7" s="14"/>
      <c r="F7" s="14"/>
      <c r="G7" s="65"/>
      <c r="H7" s="6"/>
    </row>
    <row r="8" spans="2:8" x14ac:dyDescent="0.25">
      <c r="B8" s="6"/>
      <c r="C8" s="6"/>
      <c r="D8" s="6"/>
      <c r="E8" s="6"/>
      <c r="F8" s="6"/>
      <c r="G8" s="6"/>
      <c r="H8" s="6"/>
    </row>
    <row r="9" spans="2:8" x14ac:dyDescent="0.25">
      <c r="B9" s="6"/>
      <c r="C9" s="6"/>
      <c r="D9" s="6"/>
      <c r="E9" s="6"/>
      <c r="F9" s="6"/>
      <c r="G9" s="6"/>
      <c r="H9" s="6"/>
    </row>
    <row r="10" spans="2:8" x14ac:dyDescent="0.25">
      <c r="B10" s="6"/>
      <c r="C10" s="6"/>
      <c r="D10" s="6"/>
      <c r="E10" s="6"/>
      <c r="F10" s="6"/>
      <c r="G10" s="6"/>
      <c r="H10" s="6"/>
    </row>
    <row r="11" spans="2:8" x14ac:dyDescent="0.25">
      <c r="B11" s="15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</row>
    <row r="12" spans="2:8" x14ac:dyDescent="0.25">
      <c r="B12" s="16" t="s">
        <v>20</v>
      </c>
      <c r="C12" s="18"/>
      <c r="D12" s="18">
        <v>1</v>
      </c>
      <c r="E12" s="18">
        <f>D12+0.75</f>
        <v>1.75</v>
      </c>
      <c r="F12" s="18">
        <f>E12+0.75</f>
        <v>2.5</v>
      </c>
      <c r="G12" s="18">
        <f>F12+0.75</f>
        <v>3.25</v>
      </c>
      <c r="H12" s="18">
        <f>G12+0.75</f>
        <v>4</v>
      </c>
    </row>
    <row r="13" spans="2:8" x14ac:dyDescent="0.25">
      <c r="B13" s="17" t="s">
        <v>21</v>
      </c>
      <c r="C13" s="18">
        <v>1</v>
      </c>
      <c r="D13" s="19">
        <f>(D12*C13)</f>
        <v>1</v>
      </c>
      <c r="E13" s="19">
        <f>(E12*C13)</f>
        <v>1.75</v>
      </c>
      <c r="F13" s="19">
        <f>(F12*C13)</f>
        <v>2.5</v>
      </c>
      <c r="G13" s="19">
        <f>(G12*C13)</f>
        <v>3.25</v>
      </c>
      <c r="H13" s="19">
        <f>(H12*C13)</f>
        <v>4</v>
      </c>
    </row>
    <row r="14" spans="2:8" x14ac:dyDescent="0.25">
      <c r="B14" s="17" t="s">
        <v>22</v>
      </c>
      <c r="C14" s="18">
        <v>2</v>
      </c>
      <c r="D14" s="19">
        <f>(D12*C14)</f>
        <v>2</v>
      </c>
      <c r="E14" s="19">
        <v>3</v>
      </c>
      <c r="F14" s="19">
        <f>(F12*C14)</f>
        <v>5</v>
      </c>
      <c r="G14" s="19">
        <f>(G12*C14)</f>
        <v>6.5</v>
      </c>
      <c r="H14" s="19">
        <f>(H12*C14)</f>
        <v>8</v>
      </c>
    </row>
    <row r="15" spans="2:8" x14ac:dyDescent="0.25">
      <c r="B15" s="17" t="s">
        <v>23</v>
      </c>
      <c r="C15" s="18">
        <v>3</v>
      </c>
      <c r="D15" s="19">
        <f>(D12*C15)</f>
        <v>3</v>
      </c>
      <c r="E15" s="19">
        <f>(E12*C15)</f>
        <v>5.25</v>
      </c>
      <c r="F15" s="19">
        <f>(F12*C15)</f>
        <v>7.5</v>
      </c>
      <c r="G15" s="19">
        <f>(G12*C15)</f>
        <v>9.75</v>
      </c>
      <c r="H15" s="19">
        <f>(H12*C15)</f>
        <v>12</v>
      </c>
    </row>
    <row r="17" spans="2:11" x14ac:dyDescent="0.25">
      <c r="B17" s="20" t="s">
        <v>142</v>
      </c>
      <c r="C17" s="21"/>
    </row>
    <row r="19" spans="2:11" ht="13.8" x14ac:dyDescent="0.3">
      <c r="B19" s="22" t="s">
        <v>29</v>
      </c>
      <c r="C19" s="23" t="s">
        <v>14</v>
      </c>
      <c r="D19" s="24" t="s">
        <v>15</v>
      </c>
      <c r="E19" s="24" t="s">
        <v>16</v>
      </c>
      <c r="F19" s="24" t="s">
        <v>17</v>
      </c>
      <c r="G19" s="24" t="s">
        <v>18</v>
      </c>
      <c r="H19" s="24" t="s">
        <v>19</v>
      </c>
      <c r="I19" s="25"/>
      <c r="J19" s="25"/>
      <c r="K19" s="25"/>
    </row>
    <row r="20" spans="2:11" ht="13.8" x14ac:dyDescent="0.3">
      <c r="B20" s="26" t="s">
        <v>20</v>
      </c>
      <c r="C20" s="27"/>
      <c r="D20" s="27"/>
      <c r="E20" s="27"/>
      <c r="F20" s="27"/>
      <c r="G20" s="27"/>
      <c r="H20" s="27"/>
      <c r="I20" s="25"/>
      <c r="J20" s="25"/>
      <c r="K20" s="25"/>
    </row>
    <row r="21" spans="2:11" ht="13.8" x14ac:dyDescent="0.3">
      <c r="B21" s="28" t="s">
        <v>21</v>
      </c>
      <c r="C21" s="27"/>
      <c r="D21" s="132">
        <v>31.41</v>
      </c>
      <c r="E21" s="132">
        <f>D21*E13</f>
        <v>54.967500000000001</v>
      </c>
      <c r="F21" s="132">
        <f>D21*F13</f>
        <v>78.525000000000006</v>
      </c>
      <c r="G21" s="132">
        <f>D21*G13</f>
        <v>102.0825</v>
      </c>
      <c r="H21" s="132">
        <f>D21*H13</f>
        <v>125.64</v>
      </c>
      <c r="I21" s="25"/>
      <c r="J21" s="25"/>
      <c r="K21" s="25"/>
    </row>
    <row r="22" spans="2:11" ht="13.8" x14ac:dyDescent="0.3">
      <c r="B22" s="28" t="s">
        <v>22</v>
      </c>
      <c r="C22" s="27"/>
      <c r="D22" s="132">
        <f>D21*D14</f>
        <v>62.82</v>
      </c>
      <c r="E22" s="132">
        <f>D21*E14</f>
        <v>94.23</v>
      </c>
      <c r="F22" s="132">
        <f>D21*F14</f>
        <v>157.05000000000001</v>
      </c>
      <c r="G22" s="132">
        <f>D21*G14</f>
        <v>204.16499999999999</v>
      </c>
      <c r="H22" s="132">
        <f>D21*H14</f>
        <v>251.28</v>
      </c>
      <c r="I22" s="25"/>
      <c r="J22" s="25"/>
      <c r="K22" s="25"/>
    </row>
    <row r="23" spans="2:11" ht="13.8" x14ac:dyDescent="0.3">
      <c r="B23" s="28" t="s">
        <v>23</v>
      </c>
      <c r="C23" s="27"/>
      <c r="D23" s="132">
        <f>D21*D15</f>
        <v>94.23</v>
      </c>
      <c r="E23" s="132">
        <f>D21*E15</f>
        <v>164.9025</v>
      </c>
      <c r="F23" s="132">
        <f>D21*F15</f>
        <v>235.57499999999999</v>
      </c>
      <c r="G23" s="132">
        <f>D21*G15</f>
        <v>306.2475</v>
      </c>
      <c r="H23" s="132">
        <f>D21*H15</f>
        <v>376.92</v>
      </c>
      <c r="I23" s="25"/>
      <c r="J23" s="25"/>
      <c r="K23" s="25"/>
    </row>
    <row r="24" spans="2:11" ht="14.4" thickBot="1" x14ac:dyDescent="0.35"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2:11" ht="14.4" thickBot="1" x14ac:dyDescent="0.3">
      <c r="B25" s="64" t="s">
        <v>30</v>
      </c>
      <c r="C25" s="29"/>
      <c r="D25" s="30"/>
      <c r="E25" s="29"/>
      <c r="F25" s="143">
        <v>164.9</v>
      </c>
      <c r="G25" s="152" t="s">
        <v>334</v>
      </c>
      <c r="H25" s="32"/>
      <c r="I25" s="73" t="s">
        <v>31</v>
      </c>
      <c r="J25" s="32"/>
      <c r="K25" s="32"/>
    </row>
    <row r="26" spans="2:11" ht="15.6" x14ac:dyDescent="0.25">
      <c r="B26" s="34"/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3.8" x14ac:dyDescent="0.25">
      <c r="B27" s="36" t="s">
        <v>34</v>
      </c>
      <c r="C27" s="32"/>
      <c r="D27" s="35"/>
      <c r="E27" s="32"/>
      <c r="F27" s="33"/>
      <c r="G27" s="32"/>
      <c r="H27" s="32"/>
      <c r="I27" s="32"/>
      <c r="J27" s="32"/>
      <c r="K27" s="32"/>
    </row>
    <row r="28" spans="2:11" ht="15.6" x14ac:dyDescent="0.25">
      <c r="B28" s="34"/>
      <c r="C28" s="32"/>
      <c r="D28" s="35"/>
      <c r="E28" s="32"/>
      <c r="F28" s="40" t="s">
        <v>37</v>
      </c>
      <c r="G28" s="32"/>
      <c r="H28" s="32"/>
      <c r="I28" s="37"/>
      <c r="J28" s="32"/>
      <c r="K28" s="32"/>
    </row>
    <row r="29" spans="2:11" x14ac:dyDescent="0.25">
      <c r="B29" s="38" t="s">
        <v>35</v>
      </c>
      <c r="C29" s="38"/>
      <c r="D29" s="38" t="s">
        <v>36</v>
      </c>
      <c r="E29" s="39">
        <v>0</v>
      </c>
      <c r="F29" s="42" t="s">
        <v>21</v>
      </c>
    </row>
    <row r="30" spans="2:11" x14ac:dyDescent="0.25">
      <c r="B30" s="41" t="s">
        <v>76</v>
      </c>
      <c r="C30" s="41"/>
      <c r="D30" s="41" t="s">
        <v>36</v>
      </c>
      <c r="E30" s="39">
        <v>0</v>
      </c>
      <c r="F30" s="42" t="s">
        <v>17</v>
      </c>
    </row>
    <row r="31" spans="2:11" x14ac:dyDescent="0.25">
      <c r="B31" s="38" t="s">
        <v>40</v>
      </c>
      <c r="C31" s="38"/>
      <c r="D31" s="38" t="s">
        <v>36</v>
      </c>
      <c r="E31" s="39">
        <v>0</v>
      </c>
      <c r="F31" s="42" t="s">
        <v>23</v>
      </c>
    </row>
    <row r="33" spans="2:11" x14ac:dyDescent="0.25">
      <c r="B33" s="38" t="s">
        <v>77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78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79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80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81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82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50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83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52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84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85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86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87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335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337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88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54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56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2" spans="2:11" x14ac:dyDescent="0.25">
      <c r="B52" s="38" t="s">
        <v>88</v>
      </c>
      <c r="C52" s="44"/>
      <c r="D52" s="38"/>
      <c r="E52" s="38"/>
      <c r="F52" s="38"/>
      <c r="G52" s="38"/>
      <c r="H52" s="38"/>
      <c r="I52" s="38"/>
      <c r="J52" s="45">
        <v>3</v>
      </c>
      <c r="K52" s="39">
        <v>0</v>
      </c>
    </row>
    <row r="54" spans="2:11" ht="14.4" x14ac:dyDescent="0.3">
      <c r="B54" s="43" t="s">
        <v>59</v>
      </c>
    </row>
    <row r="56" spans="2:11" ht="14.4" x14ac:dyDescent="0.35">
      <c r="B56" s="38" t="s">
        <v>89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61</v>
      </c>
      <c r="J57" s="131">
        <v>0.5</v>
      </c>
      <c r="K57" s="49">
        <v>0</v>
      </c>
    </row>
    <row r="58" spans="2:11" ht="14.4" x14ac:dyDescent="0.35">
      <c r="B58" s="38" t="s">
        <v>90</v>
      </c>
      <c r="C58" s="47"/>
      <c r="D58" s="47"/>
      <c r="E58" s="47"/>
      <c r="F58" s="47"/>
      <c r="G58" s="47"/>
      <c r="H58" s="47"/>
      <c r="I58" s="47"/>
      <c r="J58" s="131">
        <v>0.5</v>
      </c>
      <c r="K58" s="49">
        <v>0</v>
      </c>
    </row>
    <row r="59" spans="2:11" ht="14.4" x14ac:dyDescent="0.35">
      <c r="B59" s="41" t="s">
        <v>63</v>
      </c>
      <c r="J59" s="131">
        <v>0.25</v>
      </c>
      <c r="K59" s="49">
        <v>0</v>
      </c>
    </row>
    <row r="60" spans="2:11" ht="14.4" x14ac:dyDescent="0.35">
      <c r="C60" s="145"/>
      <c r="K60" s="50"/>
    </row>
    <row r="61" spans="2:11" ht="14.4" x14ac:dyDescent="0.35">
      <c r="B61" s="54" t="s">
        <v>91</v>
      </c>
      <c r="C61" s="183">
        <f>(500+F25)+(F25*(((E29+E30+E31)+(K33+K34+K35+K36+K37+K38+K39+K40+K41+K42+K43+K44+K45+K46+K47+K48+K49+K50+K51+K52))-(K56+K57+K58+K59)))</f>
        <v>664.9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B62" s="54" t="s">
        <v>92</v>
      </c>
      <c r="C62" s="183">
        <v>500</v>
      </c>
      <c r="D62" s="149" t="s">
        <v>334</v>
      </c>
      <c r="E62" s="54"/>
      <c r="F62" s="53"/>
      <c r="G62" s="53"/>
      <c r="H62" s="53"/>
      <c r="K62" s="50"/>
    </row>
    <row r="63" spans="2:11" ht="14.4" x14ac:dyDescent="0.35">
      <c r="C63" s="184"/>
      <c r="D63" s="53"/>
      <c r="E63" s="54"/>
      <c r="F63" s="53"/>
      <c r="G63" s="53"/>
      <c r="H63" s="53"/>
      <c r="K63" s="50"/>
    </row>
    <row r="64" spans="2:11" ht="13.8" x14ac:dyDescent="0.3">
      <c r="B64" s="51" t="s">
        <v>69</v>
      </c>
      <c r="C64" s="178">
        <f>IF(C61&lt;C62,C62,C61)</f>
        <v>664.9</v>
      </c>
      <c r="D64" s="162" t="s">
        <v>334</v>
      </c>
      <c r="E64" s="54"/>
      <c r="F64" s="53"/>
      <c r="G64" s="53"/>
      <c r="H64" s="53"/>
      <c r="I64" s="53"/>
      <c r="J64" s="53"/>
      <c r="K64" s="53"/>
    </row>
    <row r="65" spans="2:11" ht="13.8" x14ac:dyDescent="0.3">
      <c r="B65" s="53"/>
      <c r="C65" s="179"/>
      <c r="D65" s="53"/>
      <c r="E65" s="53"/>
      <c r="F65" s="53"/>
      <c r="G65" s="53"/>
      <c r="H65" s="53"/>
      <c r="I65" s="53"/>
      <c r="J65" s="53"/>
      <c r="K65" s="53"/>
    </row>
    <row r="66" spans="2:11" ht="13.8" x14ac:dyDescent="0.3">
      <c r="B66" s="55" t="s">
        <v>70</v>
      </c>
      <c r="C66" s="180" t="s">
        <v>71</v>
      </c>
      <c r="D66" s="55"/>
      <c r="E66" s="56">
        <v>0</v>
      </c>
      <c r="F66" s="41"/>
      <c r="G66" s="53"/>
      <c r="H66" s="53"/>
      <c r="I66" s="53"/>
      <c r="J66" s="53"/>
      <c r="K66" s="53"/>
    </row>
    <row r="67" spans="2:11" ht="13.8" x14ac:dyDescent="0.3">
      <c r="B67" s="37"/>
      <c r="C67" s="181"/>
      <c r="D67" s="41"/>
      <c r="E67" s="58"/>
      <c r="F67" s="59"/>
      <c r="G67" s="53"/>
      <c r="H67" s="53"/>
      <c r="I67" s="53"/>
      <c r="J67" s="53"/>
      <c r="K67" s="53"/>
    </row>
    <row r="68" spans="2:11" ht="13.8" x14ac:dyDescent="0.3">
      <c r="B68" s="60" t="s">
        <v>72</v>
      </c>
      <c r="C68" s="182">
        <f>C64*E66</f>
        <v>0</v>
      </c>
      <c r="D68" s="162" t="s">
        <v>334</v>
      </c>
      <c r="E68" s="58"/>
      <c r="F68" s="59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  <c r="I69" s="53"/>
      <c r="J69" s="53"/>
      <c r="K69" s="53"/>
    </row>
    <row r="70" spans="2:11" ht="13.8" x14ac:dyDescent="0.3">
      <c r="B70" s="55" t="s">
        <v>97</v>
      </c>
      <c r="C70" s="180" t="s">
        <v>71</v>
      </c>
      <c r="D70" s="55"/>
      <c r="E70" s="56">
        <v>0</v>
      </c>
      <c r="F70" s="41"/>
      <c r="G70" s="53"/>
      <c r="H70" s="53"/>
      <c r="I70" s="53"/>
      <c r="J70" s="53"/>
      <c r="K70" s="53"/>
    </row>
    <row r="71" spans="2:11" ht="13.8" x14ac:dyDescent="0.3">
      <c r="B71" s="37"/>
      <c r="C71" s="181"/>
      <c r="D71" s="41"/>
      <c r="E71" s="58"/>
      <c r="F71" s="59"/>
      <c r="G71" s="53"/>
      <c r="H71" s="53"/>
    </row>
    <row r="72" spans="2:11" ht="13.8" x14ac:dyDescent="0.3">
      <c r="B72" s="60" t="s">
        <v>94</v>
      </c>
      <c r="C72" s="182">
        <f>IF((C64*E66)&gt;0,(C68*E70),IF((C64*E66)=0,(C64*E70)))</f>
        <v>0</v>
      </c>
      <c r="D72" s="162" t="s">
        <v>334</v>
      </c>
      <c r="E72" s="58"/>
      <c r="F72" s="59"/>
      <c r="G72" s="53"/>
      <c r="H72" s="53"/>
    </row>
    <row r="73" spans="2:11" ht="13.8" thickBot="1" x14ac:dyDescent="0.3">
      <c r="B73" s="41"/>
      <c r="C73" s="41"/>
      <c r="D73" s="41"/>
      <c r="E73" s="41"/>
      <c r="F73" s="41"/>
    </row>
    <row r="74" spans="2:11" ht="13.8" thickBot="1" x14ac:dyDescent="0.3">
      <c r="B74" s="71" t="s">
        <v>74</v>
      </c>
      <c r="C74" s="62"/>
      <c r="D74" s="62"/>
      <c r="E74" s="63"/>
      <c r="F74" s="72" t="s">
        <v>75</v>
      </c>
      <c r="G74" s="2"/>
      <c r="H74" s="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2:K74"/>
  <sheetViews>
    <sheetView topLeftCell="A55" workbookViewId="0">
      <selection activeCell="C61" sqref="C61:C72"/>
    </sheetView>
  </sheetViews>
  <sheetFormatPr defaultRowHeight="13.2" x14ac:dyDescent="0.25"/>
  <cols>
    <col min="2" max="2" width="25.10937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459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458</v>
      </c>
      <c r="C5" s="7"/>
      <c r="D5" s="7"/>
      <c r="E5" s="8"/>
      <c r="F5" s="8"/>
      <c r="G5" s="9"/>
    </row>
    <row r="6" spans="2:8" x14ac:dyDescent="0.25">
      <c r="B6" s="68" t="s">
        <v>269</v>
      </c>
      <c r="C6" s="10"/>
      <c r="D6" s="10"/>
      <c r="E6" s="11"/>
      <c r="F6" s="11"/>
      <c r="G6" s="12"/>
    </row>
    <row r="7" spans="2:8" ht="13.8" thickBot="1" x14ac:dyDescent="0.3">
      <c r="B7" s="13" t="s">
        <v>444</v>
      </c>
      <c r="C7" s="14"/>
      <c r="D7" s="14"/>
      <c r="E7" s="14"/>
      <c r="F7" s="14"/>
      <c r="G7" s="65"/>
      <c r="H7" s="6"/>
    </row>
    <row r="8" spans="2:8" x14ac:dyDescent="0.25">
      <c r="B8" s="6"/>
      <c r="C8" s="6"/>
      <c r="D8" s="6"/>
      <c r="E8" s="6"/>
      <c r="F8" s="6"/>
      <c r="G8" s="6"/>
      <c r="H8" s="6"/>
    </row>
    <row r="9" spans="2:8" x14ac:dyDescent="0.25">
      <c r="B9" s="6"/>
      <c r="C9" s="6"/>
      <c r="D9" s="6"/>
      <c r="E9" s="6"/>
      <c r="F9" s="6"/>
      <c r="G9" s="6"/>
      <c r="H9" s="6"/>
    </row>
    <row r="10" spans="2:8" x14ac:dyDescent="0.25">
      <c r="B10" s="6"/>
      <c r="C10" s="6"/>
      <c r="D10" s="6"/>
      <c r="E10" s="6"/>
      <c r="F10" s="6"/>
      <c r="G10" s="6"/>
      <c r="H10" s="6"/>
    </row>
    <row r="11" spans="2:8" x14ac:dyDescent="0.25">
      <c r="B11" s="15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</row>
    <row r="12" spans="2:8" x14ac:dyDescent="0.25">
      <c r="B12" s="16" t="s">
        <v>20</v>
      </c>
      <c r="C12" s="18"/>
      <c r="D12" s="18">
        <v>1</v>
      </c>
      <c r="E12" s="18">
        <f>D12+0.75</f>
        <v>1.75</v>
      </c>
      <c r="F12" s="18">
        <f>E12+0.75</f>
        <v>2.5</v>
      </c>
      <c r="G12" s="18">
        <f>F12+0.75</f>
        <v>3.25</v>
      </c>
      <c r="H12" s="18">
        <f>G12+0.75</f>
        <v>4</v>
      </c>
    </row>
    <row r="13" spans="2:8" x14ac:dyDescent="0.25">
      <c r="B13" s="17" t="s">
        <v>21</v>
      </c>
      <c r="C13" s="18">
        <v>1</v>
      </c>
      <c r="D13" s="19">
        <f>(D12*C13)</f>
        <v>1</v>
      </c>
      <c r="E13" s="19">
        <f>(E12*C13)</f>
        <v>1.75</v>
      </c>
      <c r="F13" s="19">
        <f>(F12*C13)</f>
        <v>2.5</v>
      </c>
      <c r="G13" s="19">
        <f>(G12*C13)</f>
        <v>3.25</v>
      </c>
      <c r="H13" s="19">
        <f>(H12*C13)</f>
        <v>4</v>
      </c>
    </row>
    <row r="14" spans="2:8" x14ac:dyDescent="0.25">
      <c r="B14" s="17" t="s">
        <v>22</v>
      </c>
      <c r="C14" s="18">
        <v>2</v>
      </c>
      <c r="D14" s="19">
        <f>(D12*C14)</f>
        <v>2</v>
      </c>
      <c r="E14" s="19">
        <v>3</v>
      </c>
      <c r="F14" s="19">
        <f>(F12*C14)</f>
        <v>5</v>
      </c>
      <c r="G14" s="19">
        <f>(G12*C14)</f>
        <v>6.5</v>
      </c>
      <c r="H14" s="19">
        <f>(H12*C14)</f>
        <v>8</v>
      </c>
    </row>
    <row r="15" spans="2:8" x14ac:dyDescent="0.25">
      <c r="B15" s="17" t="s">
        <v>23</v>
      </c>
      <c r="C15" s="18">
        <v>3</v>
      </c>
      <c r="D15" s="19">
        <f>(D12*C15)</f>
        <v>3</v>
      </c>
      <c r="E15" s="19">
        <f>(E12*C15)</f>
        <v>5.25</v>
      </c>
      <c r="F15" s="19">
        <f>(F12*C15)</f>
        <v>7.5</v>
      </c>
      <c r="G15" s="19">
        <f>(G12*C15)</f>
        <v>9.75</v>
      </c>
      <c r="H15" s="19">
        <f>(H12*C15)</f>
        <v>12</v>
      </c>
    </row>
    <row r="17" spans="2:11" x14ac:dyDescent="0.25">
      <c r="B17" s="20" t="s">
        <v>142</v>
      </c>
      <c r="C17" s="21"/>
    </row>
    <row r="19" spans="2:11" ht="13.8" x14ac:dyDescent="0.3">
      <c r="B19" s="22" t="s">
        <v>29</v>
      </c>
      <c r="C19" s="23" t="s">
        <v>14</v>
      </c>
      <c r="D19" s="24" t="s">
        <v>15</v>
      </c>
      <c r="E19" s="24" t="s">
        <v>16</v>
      </c>
      <c r="F19" s="24" t="s">
        <v>17</v>
      </c>
      <c r="G19" s="24" t="s">
        <v>18</v>
      </c>
      <c r="H19" s="24" t="s">
        <v>19</v>
      </c>
      <c r="I19" s="25"/>
      <c r="J19" s="25"/>
      <c r="K19" s="25"/>
    </row>
    <row r="20" spans="2:11" ht="13.8" x14ac:dyDescent="0.3">
      <c r="B20" s="26" t="s">
        <v>20</v>
      </c>
      <c r="C20" s="27"/>
      <c r="D20" s="27"/>
      <c r="E20" s="27"/>
      <c r="F20" s="27"/>
      <c r="G20" s="27"/>
      <c r="H20" s="27"/>
      <c r="I20" s="25"/>
      <c r="J20" s="25"/>
      <c r="K20" s="25"/>
    </row>
    <row r="21" spans="2:11" ht="13.8" x14ac:dyDescent="0.3">
      <c r="B21" s="28" t="s">
        <v>21</v>
      </c>
      <c r="C21" s="27"/>
      <c r="D21" s="132">
        <v>15.38</v>
      </c>
      <c r="E21" s="132">
        <f>D21*E13</f>
        <v>26.915000000000003</v>
      </c>
      <c r="F21" s="132">
        <f>D21*F13</f>
        <v>38.450000000000003</v>
      </c>
      <c r="G21" s="132">
        <f>D21*G13</f>
        <v>49.984999999999999</v>
      </c>
      <c r="H21" s="132">
        <f>D21*H13</f>
        <v>61.52</v>
      </c>
      <c r="I21" s="25"/>
      <c r="J21" s="25"/>
      <c r="K21" s="25"/>
    </row>
    <row r="22" spans="2:11" ht="13.8" x14ac:dyDescent="0.3">
      <c r="B22" s="28" t="s">
        <v>22</v>
      </c>
      <c r="C22" s="27"/>
      <c r="D22" s="132">
        <f>D21*D14</f>
        <v>30.76</v>
      </c>
      <c r="E22" s="132">
        <f>D21*E14</f>
        <v>46.14</v>
      </c>
      <c r="F22" s="132">
        <f>D21*F14</f>
        <v>76.900000000000006</v>
      </c>
      <c r="G22" s="132">
        <f>D21*G14</f>
        <v>99.97</v>
      </c>
      <c r="H22" s="132">
        <f>D21*H14</f>
        <v>123.04</v>
      </c>
      <c r="I22" s="25"/>
      <c r="J22" s="25"/>
      <c r="K22" s="25"/>
    </row>
    <row r="23" spans="2:11" ht="13.8" x14ac:dyDescent="0.3">
      <c r="B23" s="28" t="s">
        <v>23</v>
      </c>
      <c r="C23" s="27"/>
      <c r="D23" s="132">
        <f>D21*D15</f>
        <v>46.14</v>
      </c>
      <c r="E23" s="132">
        <f>D21*E15</f>
        <v>80.745000000000005</v>
      </c>
      <c r="F23" s="132">
        <f>D21*F15</f>
        <v>115.35000000000001</v>
      </c>
      <c r="G23" s="132">
        <f>D21*G15</f>
        <v>149.95500000000001</v>
      </c>
      <c r="H23" s="132">
        <f>D21*H15</f>
        <v>184.56</v>
      </c>
      <c r="I23" s="25"/>
      <c r="J23" s="25"/>
      <c r="K23" s="25"/>
    </row>
    <row r="24" spans="2:11" ht="14.4" thickBot="1" x14ac:dyDescent="0.35"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2:11" ht="14.4" thickBot="1" x14ac:dyDescent="0.3">
      <c r="B25" s="64" t="s">
        <v>30</v>
      </c>
      <c r="C25" s="29"/>
      <c r="D25" s="30"/>
      <c r="E25" s="29"/>
      <c r="F25" s="143">
        <v>80.75</v>
      </c>
      <c r="G25" s="152" t="s">
        <v>334</v>
      </c>
      <c r="H25" s="32"/>
      <c r="I25" s="73" t="s">
        <v>31</v>
      </c>
      <c r="J25" s="32"/>
      <c r="K25" s="32"/>
    </row>
    <row r="26" spans="2:11" ht="15.6" x14ac:dyDescent="0.25">
      <c r="B26" s="34"/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3.8" x14ac:dyDescent="0.25">
      <c r="B27" s="36" t="s">
        <v>34</v>
      </c>
      <c r="C27" s="32"/>
      <c r="D27" s="35"/>
      <c r="E27" s="32"/>
      <c r="F27" s="33"/>
      <c r="G27" s="32"/>
      <c r="H27" s="32"/>
      <c r="I27" s="32"/>
      <c r="J27" s="32"/>
      <c r="K27" s="32"/>
    </row>
    <row r="28" spans="2:11" ht="15.6" x14ac:dyDescent="0.25">
      <c r="B28" s="34"/>
      <c r="C28" s="32"/>
      <c r="D28" s="35"/>
      <c r="E28" s="32"/>
      <c r="F28" s="40" t="s">
        <v>37</v>
      </c>
      <c r="G28" s="32"/>
      <c r="H28" s="32"/>
      <c r="I28" s="37"/>
      <c r="J28" s="32"/>
      <c r="K28" s="32"/>
    </row>
    <row r="29" spans="2:11" x14ac:dyDescent="0.25">
      <c r="B29" s="38" t="s">
        <v>35</v>
      </c>
      <c r="C29" s="38"/>
      <c r="D29" s="38" t="s">
        <v>36</v>
      </c>
      <c r="E29" s="39">
        <v>0</v>
      </c>
      <c r="F29" s="42" t="s">
        <v>21</v>
      </c>
    </row>
    <row r="30" spans="2:11" x14ac:dyDescent="0.25">
      <c r="B30" s="41" t="s">
        <v>76</v>
      </c>
      <c r="C30" s="41"/>
      <c r="D30" s="41" t="s">
        <v>36</v>
      </c>
      <c r="E30" s="39">
        <v>0</v>
      </c>
      <c r="F30" s="42" t="s">
        <v>17</v>
      </c>
    </row>
    <row r="31" spans="2:11" x14ac:dyDescent="0.25">
      <c r="B31" s="38" t="s">
        <v>40</v>
      </c>
      <c r="C31" s="38"/>
      <c r="D31" s="38" t="s">
        <v>36</v>
      </c>
      <c r="E31" s="39">
        <v>0</v>
      </c>
      <c r="F31" s="42" t="s">
        <v>23</v>
      </c>
    </row>
    <row r="33" spans="2:11" x14ac:dyDescent="0.25">
      <c r="B33" s="38" t="s">
        <v>77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78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79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80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81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82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50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83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52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84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85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86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87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335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337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88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54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56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2" spans="2:11" x14ac:dyDescent="0.25">
      <c r="B52" s="38" t="s">
        <v>88</v>
      </c>
      <c r="C52" s="44"/>
      <c r="D52" s="38"/>
      <c r="E52" s="38"/>
      <c r="F52" s="38"/>
      <c r="G52" s="38"/>
      <c r="H52" s="38"/>
      <c r="I52" s="38"/>
      <c r="J52" s="45">
        <v>3</v>
      </c>
      <c r="K52" s="39">
        <v>0</v>
      </c>
    </row>
    <row r="54" spans="2:11" ht="14.4" x14ac:dyDescent="0.3">
      <c r="B54" s="43" t="s">
        <v>59</v>
      </c>
    </row>
    <row r="56" spans="2:11" ht="14.4" x14ac:dyDescent="0.35">
      <c r="B56" s="38" t="s">
        <v>89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61</v>
      </c>
      <c r="J57" s="131">
        <v>0.5</v>
      </c>
      <c r="K57" s="49">
        <v>0</v>
      </c>
    </row>
    <row r="58" spans="2:11" ht="14.4" x14ac:dyDescent="0.35">
      <c r="B58" s="38" t="s">
        <v>90</v>
      </c>
      <c r="C58" s="47"/>
      <c r="D58" s="47"/>
      <c r="E58" s="47"/>
      <c r="F58" s="47"/>
      <c r="G58" s="47"/>
      <c r="H58" s="47"/>
      <c r="I58" s="47"/>
      <c r="J58" s="131">
        <v>0.5</v>
      </c>
      <c r="K58" s="49">
        <v>0</v>
      </c>
    </row>
    <row r="59" spans="2:11" ht="14.4" x14ac:dyDescent="0.35">
      <c r="B59" s="41" t="s">
        <v>63</v>
      </c>
      <c r="J59" s="131">
        <v>0.25</v>
      </c>
      <c r="K59" s="49">
        <v>0</v>
      </c>
    </row>
    <row r="60" spans="2:11" ht="14.4" x14ac:dyDescent="0.35">
      <c r="C60" s="145"/>
      <c r="K60" s="50"/>
    </row>
    <row r="61" spans="2:11" ht="14.4" x14ac:dyDescent="0.35">
      <c r="B61" s="54" t="s">
        <v>91</v>
      </c>
      <c r="C61" s="183">
        <f>(25000+F25)+(F25*(((E29+E30+E31)+(K33+K34+K35+K36+K37+K38+K39+K40+K41+K42+K43+K44+K45+K46+K47+K48+K49+K50+K51+K52))-(K56+K57+K58+K59)))</f>
        <v>25080.75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B62" s="54" t="s">
        <v>92</v>
      </c>
      <c r="C62" s="183">
        <v>500</v>
      </c>
      <c r="D62" s="149" t="s">
        <v>334</v>
      </c>
      <c r="E62" s="54"/>
      <c r="F62" s="53"/>
      <c r="G62" s="53"/>
      <c r="H62" s="53"/>
      <c r="K62" s="50"/>
    </row>
    <row r="63" spans="2:11" ht="14.4" x14ac:dyDescent="0.35">
      <c r="C63" s="184"/>
      <c r="D63" s="53"/>
      <c r="E63" s="54"/>
      <c r="F63" s="53"/>
      <c r="G63" s="53"/>
      <c r="H63" s="53"/>
      <c r="K63" s="50"/>
    </row>
    <row r="64" spans="2:11" ht="13.8" x14ac:dyDescent="0.3">
      <c r="B64" s="51" t="s">
        <v>69</v>
      </c>
      <c r="C64" s="178">
        <f>IF(C61&lt;C62,C62,C61)</f>
        <v>25080.75</v>
      </c>
      <c r="D64" s="162" t="s">
        <v>334</v>
      </c>
      <c r="E64" s="54"/>
      <c r="F64" s="53"/>
      <c r="G64" s="53"/>
      <c r="H64" s="53"/>
      <c r="I64" s="53"/>
      <c r="J64" s="53"/>
      <c r="K64" s="53"/>
    </row>
    <row r="65" spans="2:11" ht="13.8" x14ac:dyDescent="0.3">
      <c r="B65" s="53"/>
      <c r="C65" s="179"/>
      <c r="D65" s="53"/>
      <c r="E65" s="53"/>
      <c r="F65" s="53"/>
      <c r="G65" s="53"/>
      <c r="H65" s="53"/>
      <c r="I65" s="53"/>
      <c r="J65" s="53"/>
      <c r="K65" s="53"/>
    </row>
    <row r="66" spans="2:11" ht="13.8" x14ac:dyDescent="0.3">
      <c r="B66" s="55" t="s">
        <v>70</v>
      </c>
      <c r="C66" s="180" t="s">
        <v>71</v>
      </c>
      <c r="D66" s="55"/>
      <c r="E66" s="56">
        <v>0</v>
      </c>
      <c r="F66" s="41"/>
      <c r="G66" s="53"/>
      <c r="H66" s="53"/>
      <c r="I66" s="53"/>
      <c r="J66" s="53"/>
      <c r="K66" s="53"/>
    </row>
    <row r="67" spans="2:11" ht="13.8" x14ac:dyDescent="0.3">
      <c r="B67" s="37"/>
      <c r="C67" s="181"/>
      <c r="D67" s="41"/>
      <c r="E67" s="58"/>
      <c r="F67" s="59"/>
      <c r="G67" s="53"/>
      <c r="H67" s="53"/>
      <c r="I67" s="53"/>
      <c r="J67" s="53"/>
      <c r="K67" s="53"/>
    </row>
    <row r="68" spans="2:11" ht="13.8" x14ac:dyDescent="0.3">
      <c r="B68" s="60" t="s">
        <v>72</v>
      </c>
      <c r="C68" s="182">
        <f>C64*E66</f>
        <v>0</v>
      </c>
      <c r="D68" s="162" t="s">
        <v>334</v>
      </c>
      <c r="E68" s="58"/>
      <c r="F68" s="59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  <c r="I69" s="53"/>
      <c r="J69" s="53"/>
      <c r="K69" s="53"/>
    </row>
    <row r="70" spans="2:11" ht="13.8" x14ac:dyDescent="0.3">
      <c r="B70" s="55" t="s">
        <v>97</v>
      </c>
      <c r="C70" s="180" t="s">
        <v>71</v>
      </c>
      <c r="D70" s="55"/>
      <c r="E70" s="56">
        <v>0</v>
      </c>
      <c r="F70" s="41"/>
      <c r="G70" s="53"/>
      <c r="H70" s="53"/>
      <c r="I70" s="53"/>
      <c r="J70" s="53"/>
      <c r="K70" s="53"/>
    </row>
    <row r="71" spans="2:11" ht="13.8" x14ac:dyDescent="0.3">
      <c r="B71" s="37"/>
      <c r="C71" s="181"/>
      <c r="D71" s="41"/>
      <c r="E71" s="58"/>
      <c r="F71" s="59"/>
      <c r="G71" s="53"/>
      <c r="H71" s="53"/>
    </row>
    <row r="72" spans="2:11" ht="13.8" x14ac:dyDescent="0.3">
      <c r="B72" s="60" t="s">
        <v>94</v>
      </c>
      <c r="C72" s="182">
        <f>IF((C64*E66)&gt;0,(C68*E70),IF((C64*E66)=0,(C64*E70)))</f>
        <v>0</v>
      </c>
      <c r="D72" s="162" t="s">
        <v>334</v>
      </c>
      <c r="E72" s="58"/>
      <c r="F72" s="59"/>
      <c r="G72" s="53"/>
      <c r="H72" s="53"/>
    </row>
    <row r="73" spans="2:11" ht="13.8" thickBot="1" x14ac:dyDescent="0.3">
      <c r="B73" s="41"/>
      <c r="C73" s="41"/>
      <c r="D73" s="41"/>
      <c r="E73" s="41"/>
      <c r="F73" s="41"/>
    </row>
    <row r="74" spans="2:11" ht="13.8" thickBot="1" x14ac:dyDescent="0.3">
      <c r="B74" s="71" t="s">
        <v>74</v>
      </c>
      <c r="C74" s="62"/>
      <c r="D74" s="62"/>
      <c r="E74" s="63"/>
      <c r="F74" s="72" t="s">
        <v>75</v>
      </c>
      <c r="G74" s="2"/>
      <c r="H74" s="3"/>
    </row>
  </sheetData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2:K74"/>
  <sheetViews>
    <sheetView topLeftCell="A56" workbookViewId="0">
      <selection activeCell="C61" sqref="C61:C72"/>
    </sheetView>
  </sheetViews>
  <sheetFormatPr defaultRowHeight="13.2" x14ac:dyDescent="0.25"/>
  <cols>
    <col min="2" max="2" width="25.10937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459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458</v>
      </c>
      <c r="C5" s="7"/>
      <c r="D5" s="7"/>
      <c r="E5" s="8"/>
      <c r="F5" s="8"/>
      <c r="G5" s="9"/>
    </row>
    <row r="6" spans="2:8" x14ac:dyDescent="0.25">
      <c r="B6" s="68" t="s">
        <v>269</v>
      </c>
      <c r="C6" s="10"/>
      <c r="D6" s="10"/>
      <c r="E6" s="11"/>
      <c r="F6" s="11"/>
      <c r="G6" s="12"/>
    </row>
    <row r="7" spans="2:8" ht="13.8" thickBot="1" x14ac:dyDescent="0.3">
      <c r="B7" s="13" t="s">
        <v>444</v>
      </c>
      <c r="C7" s="14"/>
      <c r="D7" s="14"/>
      <c r="E7" s="14"/>
      <c r="F7" s="14"/>
      <c r="G7" s="65"/>
      <c r="H7" s="6"/>
    </row>
    <row r="8" spans="2:8" x14ac:dyDescent="0.25">
      <c r="B8" s="6"/>
      <c r="C8" s="6"/>
      <c r="D8" s="6"/>
      <c r="E8" s="6"/>
      <c r="F8" s="6"/>
      <c r="G8" s="6"/>
      <c r="H8" s="6"/>
    </row>
    <row r="9" spans="2:8" x14ac:dyDescent="0.25">
      <c r="B9" s="6"/>
      <c r="C9" s="6"/>
      <c r="D9" s="6"/>
      <c r="E9" s="6"/>
      <c r="F9" s="6"/>
      <c r="G9" s="6"/>
      <c r="H9" s="6"/>
    </row>
    <row r="10" spans="2:8" x14ac:dyDescent="0.25">
      <c r="B10" s="6"/>
      <c r="C10" s="6"/>
      <c r="D10" s="6"/>
      <c r="E10" s="6"/>
      <c r="F10" s="6"/>
      <c r="G10" s="6"/>
      <c r="H10" s="6"/>
    </row>
    <row r="11" spans="2:8" x14ac:dyDescent="0.25">
      <c r="B11" s="15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</row>
    <row r="12" spans="2:8" x14ac:dyDescent="0.25">
      <c r="B12" s="16" t="s">
        <v>20</v>
      </c>
      <c r="C12" s="18"/>
      <c r="D12" s="18">
        <v>1</v>
      </c>
      <c r="E12" s="18">
        <f>D12+0.75</f>
        <v>1.75</v>
      </c>
      <c r="F12" s="18">
        <f>E12+0.75</f>
        <v>2.5</v>
      </c>
      <c r="G12" s="18">
        <f>F12+0.75</f>
        <v>3.25</v>
      </c>
      <c r="H12" s="18">
        <f>G12+0.75</f>
        <v>4</v>
      </c>
    </row>
    <row r="13" spans="2:8" x14ac:dyDescent="0.25">
      <c r="B13" s="17" t="s">
        <v>21</v>
      </c>
      <c r="C13" s="18">
        <v>1</v>
      </c>
      <c r="D13" s="19">
        <f>(D12*C13)</f>
        <v>1</v>
      </c>
      <c r="E13" s="19">
        <f>(E12*C13)</f>
        <v>1.75</v>
      </c>
      <c r="F13" s="19">
        <f>(F12*C13)</f>
        <v>2.5</v>
      </c>
      <c r="G13" s="19">
        <f>(G12*C13)</f>
        <v>3.25</v>
      </c>
      <c r="H13" s="19">
        <f>(H12*C13)</f>
        <v>4</v>
      </c>
    </row>
    <row r="14" spans="2:8" x14ac:dyDescent="0.25">
      <c r="B14" s="17" t="s">
        <v>22</v>
      </c>
      <c r="C14" s="18">
        <v>2</v>
      </c>
      <c r="D14" s="19">
        <f>(D12*C14)</f>
        <v>2</v>
      </c>
      <c r="E14" s="19">
        <v>3</v>
      </c>
      <c r="F14" s="19">
        <f>(F12*C14)</f>
        <v>5</v>
      </c>
      <c r="G14" s="19">
        <f>(G12*C14)</f>
        <v>6.5</v>
      </c>
      <c r="H14" s="19">
        <f>(H12*C14)</f>
        <v>8</v>
      </c>
    </row>
    <row r="15" spans="2:8" x14ac:dyDescent="0.25">
      <c r="B15" s="17" t="s">
        <v>23</v>
      </c>
      <c r="C15" s="18">
        <v>3</v>
      </c>
      <c r="D15" s="19">
        <f>(D12*C15)</f>
        <v>3</v>
      </c>
      <c r="E15" s="19">
        <f>(E12*C15)</f>
        <v>5.25</v>
      </c>
      <c r="F15" s="19">
        <f>(F12*C15)</f>
        <v>7.5</v>
      </c>
      <c r="G15" s="19">
        <f>(G12*C15)</f>
        <v>9.75</v>
      </c>
      <c r="H15" s="19">
        <f>(H12*C15)</f>
        <v>12</v>
      </c>
    </row>
    <row r="17" spans="2:11" x14ac:dyDescent="0.25">
      <c r="B17" s="20" t="s">
        <v>142</v>
      </c>
      <c r="C17" s="21"/>
    </row>
    <row r="19" spans="2:11" ht="13.8" x14ac:dyDescent="0.3">
      <c r="B19" s="22" t="s">
        <v>29</v>
      </c>
      <c r="C19" s="23" t="s">
        <v>14</v>
      </c>
      <c r="D19" s="24" t="s">
        <v>15</v>
      </c>
      <c r="E19" s="24" t="s">
        <v>16</v>
      </c>
      <c r="F19" s="24" t="s">
        <v>17</v>
      </c>
      <c r="G19" s="24" t="s">
        <v>18</v>
      </c>
      <c r="H19" s="24" t="s">
        <v>19</v>
      </c>
      <c r="I19" s="25"/>
      <c r="J19" s="25"/>
      <c r="K19" s="25"/>
    </row>
    <row r="20" spans="2:11" ht="13.8" x14ac:dyDescent="0.3">
      <c r="B20" s="26" t="s">
        <v>20</v>
      </c>
      <c r="C20" s="27"/>
      <c r="D20" s="27"/>
      <c r="E20" s="27"/>
      <c r="F20" s="27"/>
      <c r="G20" s="27"/>
      <c r="H20" s="27"/>
      <c r="I20" s="25"/>
      <c r="J20" s="25"/>
      <c r="K20" s="25"/>
    </row>
    <row r="21" spans="2:11" ht="13.8" x14ac:dyDescent="0.3">
      <c r="B21" s="28" t="s">
        <v>21</v>
      </c>
      <c r="C21" s="27"/>
      <c r="D21" s="132">
        <v>16.670000000000002</v>
      </c>
      <c r="E21" s="132">
        <f>D21*E13</f>
        <v>29.172500000000003</v>
      </c>
      <c r="F21" s="132">
        <f>D21*F13</f>
        <v>41.675000000000004</v>
      </c>
      <c r="G21" s="132">
        <f>D21*G13</f>
        <v>54.177500000000009</v>
      </c>
      <c r="H21" s="132">
        <f>D21*H13</f>
        <v>66.680000000000007</v>
      </c>
      <c r="I21" s="25"/>
      <c r="J21" s="25"/>
      <c r="K21" s="25"/>
    </row>
    <row r="22" spans="2:11" ht="13.8" x14ac:dyDescent="0.3">
      <c r="B22" s="28" t="s">
        <v>22</v>
      </c>
      <c r="C22" s="27"/>
      <c r="D22" s="132">
        <f>D21*D14</f>
        <v>33.340000000000003</v>
      </c>
      <c r="E22" s="132">
        <f>D21*E14</f>
        <v>50.010000000000005</v>
      </c>
      <c r="F22" s="132">
        <f>D21*F14</f>
        <v>83.350000000000009</v>
      </c>
      <c r="G22" s="132">
        <f>D21*G14</f>
        <v>108.35500000000002</v>
      </c>
      <c r="H22" s="132">
        <f>D21*H14</f>
        <v>133.36000000000001</v>
      </c>
      <c r="I22" s="25"/>
      <c r="J22" s="25"/>
      <c r="K22" s="25"/>
    </row>
    <row r="23" spans="2:11" ht="13.8" x14ac:dyDescent="0.3">
      <c r="B23" s="28" t="s">
        <v>23</v>
      </c>
      <c r="C23" s="27"/>
      <c r="D23" s="132">
        <f>D21*D15</f>
        <v>50.010000000000005</v>
      </c>
      <c r="E23" s="132">
        <f>D21*E15</f>
        <v>87.517500000000013</v>
      </c>
      <c r="F23" s="132">
        <f>D21*F15</f>
        <v>125.02500000000001</v>
      </c>
      <c r="G23" s="132">
        <f>D21*G15</f>
        <v>162.53250000000003</v>
      </c>
      <c r="H23" s="132">
        <f>D21*H15</f>
        <v>200.04000000000002</v>
      </c>
      <c r="I23" s="25"/>
      <c r="J23" s="25"/>
      <c r="K23" s="25"/>
    </row>
    <row r="24" spans="2:11" ht="14.4" thickBot="1" x14ac:dyDescent="0.35"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2:11" ht="14.4" thickBot="1" x14ac:dyDescent="0.3">
      <c r="B25" s="64" t="s">
        <v>30</v>
      </c>
      <c r="C25" s="29"/>
      <c r="D25" s="30"/>
      <c r="E25" s="29"/>
      <c r="F25" s="143">
        <v>87.52</v>
      </c>
      <c r="G25" s="152" t="s">
        <v>334</v>
      </c>
      <c r="H25" s="32"/>
      <c r="I25" s="73" t="s">
        <v>31</v>
      </c>
      <c r="J25" s="32"/>
      <c r="K25" s="32"/>
    </row>
    <row r="26" spans="2:11" ht="15.6" x14ac:dyDescent="0.25">
      <c r="B26" s="34"/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3.8" x14ac:dyDescent="0.25">
      <c r="B27" s="36" t="s">
        <v>34</v>
      </c>
      <c r="C27" s="32"/>
      <c r="D27" s="35"/>
      <c r="E27" s="32"/>
      <c r="F27" s="33"/>
      <c r="G27" s="32"/>
      <c r="H27" s="32"/>
      <c r="I27" s="32"/>
      <c r="J27" s="32"/>
      <c r="K27" s="32"/>
    </row>
    <row r="28" spans="2:11" ht="15.6" x14ac:dyDescent="0.25">
      <c r="B28" s="34"/>
      <c r="C28" s="32"/>
      <c r="D28" s="35"/>
      <c r="E28" s="32"/>
      <c r="F28" s="40" t="s">
        <v>37</v>
      </c>
      <c r="G28" s="32"/>
      <c r="H28" s="32"/>
      <c r="I28" s="37"/>
      <c r="J28" s="32"/>
      <c r="K28" s="32"/>
    </row>
    <row r="29" spans="2:11" x14ac:dyDescent="0.25">
      <c r="B29" s="38" t="s">
        <v>35</v>
      </c>
      <c r="C29" s="38"/>
      <c r="D29" s="38" t="s">
        <v>36</v>
      </c>
      <c r="E29" s="39">
        <v>0</v>
      </c>
      <c r="F29" s="42" t="s">
        <v>21</v>
      </c>
    </row>
    <row r="30" spans="2:11" x14ac:dyDescent="0.25">
      <c r="B30" s="41" t="s">
        <v>76</v>
      </c>
      <c r="C30" s="41"/>
      <c r="D30" s="41" t="s">
        <v>36</v>
      </c>
      <c r="E30" s="39">
        <v>0</v>
      </c>
      <c r="F30" s="42" t="s">
        <v>17</v>
      </c>
    </row>
    <row r="31" spans="2:11" x14ac:dyDescent="0.25">
      <c r="B31" s="38" t="s">
        <v>40</v>
      </c>
      <c r="C31" s="38"/>
      <c r="D31" s="38" t="s">
        <v>36</v>
      </c>
      <c r="E31" s="39">
        <v>0</v>
      </c>
      <c r="F31" s="42" t="s">
        <v>23</v>
      </c>
    </row>
    <row r="33" spans="2:11" x14ac:dyDescent="0.25">
      <c r="B33" s="38" t="s">
        <v>77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78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79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80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81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82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50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83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52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84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85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86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87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335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337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88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54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56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2" spans="2:11" x14ac:dyDescent="0.25">
      <c r="B52" s="38" t="s">
        <v>88</v>
      </c>
      <c r="C52" s="44"/>
      <c r="D52" s="38"/>
      <c r="E52" s="38"/>
      <c r="F52" s="38"/>
      <c r="G52" s="38"/>
      <c r="H52" s="38"/>
      <c r="I52" s="38"/>
      <c r="J52" s="45">
        <v>3</v>
      </c>
      <c r="K52" s="39">
        <v>0</v>
      </c>
    </row>
    <row r="54" spans="2:11" ht="14.4" x14ac:dyDescent="0.3">
      <c r="B54" s="43" t="s">
        <v>59</v>
      </c>
    </row>
    <row r="56" spans="2:11" ht="14.4" x14ac:dyDescent="0.35">
      <c r="B56" s="38" t="s">
        <v>89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61</v>
      </c>
      <c r="J57" s="131">
        <v>0.5</v>
      </c>
      <c r="K57" s="49">
        <v>0</v>
      </c>
    </row>
    <row r="58" spans="2:11" ht="14.4" x14ac:dyDescent="0.35">
      <c r="B58" s="38" t="s">
        <v>90</v>
      </c>
      <c r="C58" s="47"/>
      <c r="D58" s="47"/>
      <c r="E58" s="47"/>
      <c r="F58" s="47"/>
      <c r="G58" s="47"/>
      <c r="H58" s="47"/>
      <c r="I58" s="47"/>
      <c r="J58" s="131">
        <v>0.5</v>
      </c>
      <c r="K58" s="49">
        <v>0</v>
      </c>
    </row>
    <row r="59" spans="2:11" ht="14.4" x14ac:dyDescent="0.35">
      <c r="B59" s="41" t="s">
        <v>63</v>
      </c>
      <c r="J59" s="131">
        <v>0.25</v>
      </c>
      <c r="K59" s="49">
        <v>0</v>
      </c>
    </row>
    <row r="60" spans="2:11" ht="14.4" x14ac:dyDescent="0.35">
      <c r="C60" s="145"/>
      <c r="K60" s="50"/>
    </row>
    <row r="61" spans="2:11" ht="14.4" x14ac:dyDescent="0.35">
      <c r="B61" s="54" t="s">
        <v>91</v>
      </c>
      <c r="C61" s="183">
        <f>(25000+F25)+(F25*(((E29+E30+E31)+(K33+K34+K35+K36+K37+K38+K39+K40+K41+K42+K43+K44+K45+K46+K47+K48+K49+K50+K51+K52))-(K56+K57+K58+K59)))</f>
        <v>25087.52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B62" s="54" t="s">
        <v>92</v>
      </c>
      <c r="C62" s="183">
        <v>500</v>
      </c>
      <c r="D62" s="149" t="s">
        <v>334</v>
      </c>
      <c r="E62" s="54"/>
      <c r="F62" s="53"/>
      <c r="G62" s="53"/>
      <c r="H62" s="53"/>
      <c r="K62" s="50"/>
    </row>
    <row r="63" spans="2:11" ht="14.4" x14ac:dyDescent="0.35">
      <c r="C63" s="184"/>
      <c r="D63" s="53"/>
      <c r="E63" s="54"/>
      <c r="F63" s="53"/>
      <c r="G63" s="53"/>
      <c r="H63" s="53"/>
      <c r="K63" s="50"/>
    </row>
    <row r="64" spans="2:11" ht="13.8" x14ac:dyDescent="0.3">
      <c r="B64" s="51" t="s">
        <v>69</v>
      </c>
      <c r="C64" s="178">
        <f>IF(C61&lt;C62,C62,C61)</f>
        <v>25087.52</v>
      </c>
      <c r="D64" s="162" t="s">
        <v>334</v>
      </c>
      <c r="E64" s="54"/>
      <c r="F64" s="53"/>
      <c r="G64" s="53"/>
      <c r="H64" s="53"/>
      <c r="I64" s="53"/>
      <c r="J64" s="53"/>
      <c r="K64" s="53"/>
    </row>
    <row r="65" spans="2:11" ht="13.8" x14ac:dyDescent="0.3">
      <c r="B65" s="53"/>
      <c r="C65" s="179"/>
      <c r="D65" s="53"/>
      <c r="E65" s="53"/>
      <c r="F65" s="53"/>
      <c r="G65" s="53"/>
      <c r="H65" s="53"/>
      <c r="I65" s="53"/>
      <c r="J65" s="53"/>
      <c r="K65" s="53"/>
    </row>
    <row r="66" spans="2:11" ht="13.8" x14ac:dyDescent="0.3">
      <c r="B66" s="55" t="s">
        <v>70</v>
      </c>
      <c r="C66" s="180" t="s">
        <v>71</v>
      </c>
      <c r="D66" s="55"/>
      <c r="E66" s="56">
        <v>0</v>
      </c>
      <c r="F66" s="41"/>
      <c r="G66" s="53"/>
      <c r="H66" s="53"/>
      <c r="I66" s="53"/>
      <c r="J66" s="53"/>
      <c r="K66" s="53"/>
    </row>
    <row r="67" spans="2:11" ht="13.8" x14ac:dyDescent="0.3">
      <c r="B67" s="37"/>
      <c r="C67" s="181"/>
      <c r="D67" s="41"/>
      <c r="E67" s="58"/>
      <c r="F67" s="59"/>
      <c r="G67" s="53"/>
      <c r="H67" s="53"/>
      <c r="I67" s="53"/>
      <c r="J67" s="53"/>
      <c r="K67" s="53"/>
    </row>
    <row r="68" spans="2:11" ht="13.8" x14ac:dyDescent="0.3">
      <c r="B68" s="60" t="s">
        <v>72</v>
      </c>
      <c r="C68" s="182">
        <f>C64*E66</f>
        <v>0</v>
      </c>
      <c r="D68" s="162" t="s">
        <v>334</v>
      </c>
      <c r="E68" s="58"/>
      <c r="F68" s="59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  <c r="I69" s="53"/>
      <c r="J69" s="53"/>
      <c r="K69" s="53"/>
    </row>
    <row r="70" spans="2:11" ht="13.8" x14ac:dyDescent="0.3">
      <c r="B70" s="55" t="s">
        <v>97</v>
      </c>
      <c r="C70" s="180" t="s">
        <v>71</v>
      </c>
      <c r="D70" s="55"/>
      <c r="E70" s="56">
        <v>0</v>
      </c>
      <c r="F70" s="41"/>
      <c r="G70" s="53"/>
      <c r="H70" s="53"/>
      <c r="I70" s="53"/>
      <c r="J70" s="53"/>
      <c r="K70" s="53"/>
    </row>
    <row r="71" spans="2:11" ht="13.8" x14ac:dyDescent="0.3">
      <c r="B71" s="37"/>
      <c r="C71" s="181"/>
      <c r="D71" s="41"/>
      <c r="E71" s="58"/>
      <c r="F71" s="59"/>
      <c r="G71" s="53"/>
      <c r="H71" s="53"/>
    </row>
    <row r="72" spans="2:11" ht="13.8" x14ac:dyDescent="0.3">
      <c r="B72" s="60" t="s">
        <v>94</v>
      </c>
      <c r="C72" s="182">
        <f>IF((C64*E66)&gt;0,(C68*E70),IF((C64*E66)=0,(C64*E70)))</f>
        <v>0</v>
      </c>
      <c r="D72" s="162" t="s">
        <v>334</v>
      </c>
      <c r="E72" s="58"/>
      <c r="F72" s="59"/>
      <c r="G72" s="53"/>
      <c r="H72" s="53"/>
    </row>
    <row r="73" spans="2:11" ht="13.8" thickBot="1" x14ac:dyDescent="0.3">
      <c r="B73" s="41"/>
      <c r="C73" s="41"/>
      <c r="D73" s="41"/>
      <c r="E73" s="41"/>
      <c r="F73" s="41"/>
    </row>
    <row r="74" spans="2:11" ht="13.8" thickBot="1" x14ac:dyDescent="0.3">
      <c r="B74" s="71" t="s">
        <v>74</v>
      </c>
      <c r="C74" s="62"/>
      <c r="D74" s="62"/>
      <c r="E74" s="63"/>
      <c r="F74" s="72" t="s">
        <v>75</v>
      </c>
      <c r="G74" s="2"/>
      <c r="H74" s="3"/>
    </row>
  </sheetData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Planilha34"/>
  <dimension ref="B2:K73"/>
  <sheetViews>
    <sheetView topLeftCell="A57" workbookViewId="0">
      <selection activeCell="C60" sqref="C60:C71"/>
    </sheetView>
  </sheetViews>
  <sheetFormatPr defaultRowHeight="13.2" x14ac:dyDescent="0.25"/>
  <cols>
    <col min="2" max="2" width="32.33203125" customWidth="1"/>
    <col min="3" max="3" width="16" customWidth="1"/>
    <col min="6" max="6" width="14" customWidth="1"/>
  </cols>
  <sheetData>
    <row r="2" spans="2:8" ht="13.8" thickBot="1" x14ac:dyDescent="0.3"/>
    <row r="3" spans="2:8" ht="13.8" thickBot="1" x14ac:dyDescent="0.3">
      <c r="B3" s="1" t="s">
        <v>0</v>
      </c>
      <c r="C3" s="2"/>
      <c r="D3" s="3"/>
      <c r="E3" s="64" t="s">
        <v>461</v>
      </c>
    </row>
    <row r="4" spans="2:8" ht="13.8" thickBot="1" x14ac:dyDescent="0.3">
      <c r="B4" s="5"/>
      <c r="C4" s="6"/>
      <c r="D4" s="6"/>
    </row>
    <row r="5" spans="2:8" x14ac:dyDescent="0.25">
      <c r="B5" s="66" t="s">
        <v>462</v>
      </c>
      <c r="C5" s="7"/>
      <c r="D5" s="7"/>
      <c r="E5" s="7"/>
      <c r="F5" s="7"/>
      <c r="G5" s="7"/>
      <c r="H5" s="67"/>
    </row>
    <row r="6" spans="2:8" x14ac:dyDescent="0.25">
      <c r="B6" s="68" t="s">
        <v>460</v>
      </c>
      <c r="C6" s="10"/>
      <c r="D6" s="10"/>
      <c r="E6" s="10"/>
      <c r="F6" s="10"/>
      <c r="G6" s="10"/>
      <c r="H6" s="69"/>
    </row>
    <row r="7" spans="2:8" x14ac:dyDescent="0.25">
      <c r="B7" s="68" t="s">
        <v>272</v>
      </c>
      <c r="C7" s="10"/>
      <c r="D7" s="10"/>
      <c r="E7" s="10"/>
      <c r="F7" s="10"/>
      <c r="G7" s="10"/>
      <c r="H7" s="69"/>
    </row>
    <row r="8" spans="2:8" x14ac:dyDescent="0.25">
      <c r="B8" s="68" t="s">
        <v>273</v>
      </c>
      <c r="C8" s="10"/>
      <c r="D8" s="10"/>
      <c r="E8" s="10"/>
      <c r="F8" s="10"/>
      <c r="G8" s="10"/>
      <c r="H8" s="69"/>
    </row>
    <row r="9" spans="2:8" x14ac:dyDescent="0.25">
      <c r="B9" s="68" t="s">
        <v>274</v>
      </c>
      <c r="C9" s="10"/>
      <c r="D9" s="10"/>
      <c r="E9" s="10"/>
      <c r="F9" s="10"/>
      <c r="G9" s="10"/>
      <c r="H9" s="69"/>
    </row>
    <row r="10" spans="2:8" x14ac:dyDescent="0.25">
      <c r="B10" s="68" t="s">
        <v>275</v>
      </c>
      <c r="C10" s="10"/>
      <c r="D10" s="10"/>
      <c r="E10" s="10"/>
      <c r="F10" s="10"/>
      <c r="G10" s="10"/>
      <c r="H10" s="69"/>
    </row>
    <row r="11" spans="2:8" x14ac:dyDescent="0.25">
      <c r="B11" s="68" t="s">
        <v>276</v>
      </c>
      <c r="C11" s="10"/>
      <c r="D11" s="10"/>
      <c r="E11" s="10"/>
      <c r="F11" s="10"/>
      <c r="G11" s="10"/>
      <c r="H11" s="69"/>
    </row>
    <row r="12" spans="2:8" x14ac:dyDescent="0.25">
      <c r="B12" s="68" t="s">
        <v>277</v>
      </c>
      <c r="C12" s="10"/>
      <c r="D12" s="10"/>
      <c r="E12" s="10"/>
      <c r="F12" s="10"/>
      <c r="G12" s="10"/>
      <c r="H12" s="69"/>
    </row>
    <row r="13" spans="2:8" x14ac:dyDescent="0.25">
      <c r="B13" s="68" t="s">
        <v>278</v>
      </c>
      <c r="C13" s="10"/>
      <c r="D13" s="10"/>
      <c r="E13" s="10"/>
      <c r="F13" s="10"/>
      <c r="G13" s="10"/>
      <c r="H13" s="69"/>
    </row>
    <row r="14" spans="2:8" ht="13.8" thickBot="1" x14ac:dyDescent="0.3">
      <c r="B14" s="13"/>
      <c r="C14" s="14"/>
      <c r="D14" s="14"/>
      <c r="E14" s="14"/>
      <c r="F14" s="14"/>
      <c r="G14" s="14"/>
      <c r="H14" s="65"/>
    </row>
    <row r="15" spans="2:8" x14ac:dyDescent="0.25">
      <c r="B15" s="5"/>
      <c r="C15" s="6"/>
      <c r="D15" s="6"/>
    </row>
    <row r="16" spans="2:8" x14ac:dyDescent="0.25">
      <c r="B16" s="114"/>
      <c r="C16" s="115"/>
      <c r="D16" s="109"/>
      <c r="E16" s="109"/>
      <c r="F16" s="109"/>
      <c r="G16" s="109"/>
      <c r="H16" s="109"/>
    </row>
    <row r="17" spans="2:11" x14ac:dyDescent="0.25">
      <c r="B17" s="115"/>
      <c r="C17" s="109"/>
      <c r="D17" s="109"/>
      <c r="E17" s="109"/>
      <c r="F17" s="109"/>
      <c r="G17" s="109"/>
      <c r="H17" s="109"/>
    </row>
    <row r="18" spans="2:11" ht="13.8" thickBot="1" x14ac:dyDescent="0.3">
      <c r="B18" s="109"/>
      <c r="C18" s="109"/>
      <c r="D18" s="116"/>
      <c r="E18" s="116"/>
      <c r="F18" s="116"/>
      <c r="G18" s="116"/>
      <c r="H18" s="116"/>
    </row>
    <row r="19" spans="2:11" ht="13.8" thickBot="1" x14ac:dyDescent="0.3">
      <c r="B19" s="64" t="s">
        <v>297</v>
      </c>
      <c r="C19" s="153">
        <v>5000</v>
      </c>
      <c r="D19" s="154"/>
      <c r="E19" s="154"/>
      <c r="F19" s="154"/>
      <c r="G19" s="116"/>
      <c r="H19" s="116"/>
    </row>
    <row r="20" spans="2:11" ht="13.8" thickBot="1" x14ac:dyDescent="0.3">
      <c r="B20" s="64" t="s">
        <v>298</v>
      </c>
      <c r="C20" s="153">
        <v>100</v>
      </c>
      <c r="D20" s="154"/>
      <c r="E20" s="154"/>
      <c r="F20" s="154"/>
      <c r="G20" s="116"/>
      <c r="H20" s="116"/>
    </row>
    <row r="21" spans="2:11" x14ac:dyDescent="0.25">
      <c r="C21" s="145"/>
      <c r="D21" s="145"/>
      <c r="E21" s="145"/>
      <c r="F21" s="145"/>
    </row>
    <row r="22" spans="2:11" ht="13.8" x14ac:dyDescent="0.3">
      <c r="B22" s="117"/>
      <c r="C22" s="160"/>
      <c r="D22" s="161"/>
      <c r="E22" s="161"/>
      <c r="F22" s="161"/>
      <c r="G22" s="118"/>
      <c r="H22" s="118"/>
      <c r="I22" s="25"/>
      <c r="J22" s="25"/>
      <c r="K22" s="25"/>
    </row>
    <row r="23" spans="2:11" ht="14.4" thickBot="1" x14ac:dyDescent="0.35">
      <c r="B23" s="25"/>
      <c r="C23" s="155"/>
      <c r="D23" s="155"/>
      <c r="E23" s="155"/>
      <c r="F23" s="155"/>
      <c r="G23" s="25"/>
      <c r="H23" s="25"/>
      <c r="I23" s="25"/>
      <c r="J23" s="25"/>
      <c r="K23" s="25"/>
    </row>
    <row r="24" spans="2:11" ht="14.4" thickBot="1" x14ac:dyDescent="0.3">
      <c r="B24" s="64" t="s">
        <v>30</v>
      </c>
      <c r="C24" s="156"/>
      <c r="D24" s="157"/>
      <c r="E24" s="156"/>
      <c r="F24" s="158">
        <f>(C19-C20)/65</f>
        <v>75.384615384615387</v>
      </c>
      <c r="G24" s="152" t="s">
        <v>334</v>
      </c>
      <c r="H24" s="32"/>
      <c r="I24" s="73" t="s">
        <v>31</v>
      </c>
      <c r="J24" s="32"/>
      <c r="K24" s="32"/>
    </row>
    <row r="25" spans="2:11" ht="15.6" x14ac:dyDescent="0.25">
      <c r="B25" s="34"/>
      <c r="C25" s="32"/>
      <c r="D25" s="35"/>
      <c r="E25" s="32"/>
      <c r="F25" s="33"/>
      <c r="G25" s="32"/>
      <c r="H25" s="32"/>
      <c r="I25" s="32"/>
      <c r="J25" s="32"/>
      <c r="K25" s="32"/>
    </row>
    <row r="26" spans="2:11" ht="13.8" x14ac:dyDescent="0.25">
      <c r="B26" s="36" t="s">
        <v>34</v>
      </c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5.6" x14ac:dyDescent="0.25">
      <c r="B27" s="34"/>
      <c r="C27" s="32"/>
      <c r="D27" s="35"/>
      <c r="E27" s="32"/>
      <c r="F27" s="40" t="s">
        <v>37</v>
      </c>
      <c r="G27" s="32"/>
      <c r="H27" s="32"/>
      <c r="I27" s="37"/>
      <c r="J27" s="32"/>
      <c r="K27" s="32"/>
    </row>
    <row r="28" spans="2:11" x14ac:dyDescent="0.25">
      <c r="B28" s="38" t="s">
        <v>35</v>
      </c>
      <c r="C28" s="38"/>
      <c r="D28" s="38" t="s">
        <v>36</v>
      </c>
      <c r="E28" s="39">
        <v>0</v>
      </c>
      <c r="F28" s="42" t="s">
        <v>21</v>
      </c>
    </row>
    <row r="29" spans="2:11" x14ac:dyDescent="0.25">
      <c r="B29" s="41" t="s">
        <v>76</v>
      </c>
      <c r="C29" s="41"/>
      <c r="D29" s="41" t="s">
        <v>36</v>
      </c>
      <c r="E29" s="39">
        <v>0</v>
      </c>
      <c r="F29" s="42" t="s">
        <v>17</v>
      </c>
    </row>
    <row r="30" spans="2:11" x14ac:dyDescent="0.25">
      <c r="B30" s="38" t="s">
        <v>40</v>
      </c>
      <c r="C30" s="38"/>
      <c r="D30" s="38" t="s">
        <v>36</v>
      </c>
      <c r="E30" s="39">
        <v>0</v>
      </c>
      <c r="F30" s="42" t="s">
        <v>23</v>
      </c>
    </row>
    <row r="32" spans="2:11" x14ac:dyDescent="0.25">
      <c r="B32" s="38" t="s">
        <v>77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78</v>
      </c>
      <c r="C33" s="46"/>
      <c r="D33" s="41"/>
      <c r="E33" s="41"/>
      <c r="F33" s="41"/>
      <c r="G33" s="41"/>
      <c r="H33" s="41"/>
      <c r="I33" s="41"/>
      <c r="J33" s="45">
        <v>2</v>
      </c>
      <c r="K33" s="39">
        <v>0</v>
      </c>
    </row>
    <row r="34" spans="2:11" x14ac:dyDescent="0.25">
      <c r="B34" s="38" t="s">
        <v>79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80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81</v>
      </c>
      <c r="C36" s="44"/>
      <c r="D36" s="38"/>
      <c r="E36" s="38"/>
      <c r="F36" s="38"/>
      <c r="G36" s="38"/>
      <c r="H36" s="38"/>
      <c r="I36" s="38"/>
      <c r="J36" s="45">
        <v>3</v>
      </c>
      <c r="K36" s="39">
        <v>0</v>
      </c>
    </row>
    <row r="37" spans="2:11" x14ac:dyDescent="0.25">
      <c r="B37" s="41" t="s">
        <v>82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50</v>
      </c>
      <c r="C38" s="44"/>
      <c r="D38" s="38"/>
      <c r="E38" s="38"/>
      <c r="F38" s="38"/>
      <c r="G38" s="38"/>
      <c r="H38" s="38"/>
      <c r="I38" s="38"/>
      <c r="J38" s="45">
        <v>3</v>
      </c>
      <c r="K38" s="39">
        <v>0</v>
      </c>
    </row>
    <row r="39" spans="2:11" x14ac:dyDescent="0.25">
      <c r="B39" s="41" t="s">
        <v>83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52</v>
      </c>
      <c r="C40" s="44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84</v>
      </c>
      <c r="C41" s="46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85</v>
      </c>
      <c r="C42" s="44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86</v>
      </c>
      <c r="C43" s="46"/>
      <c r="D43" s="41"/>
      <c r="E43" s="41"/>
      <c r="F43" s="41"/>
      <c r="G43" s="41"/>
      <c r="H43" s="41"/>
      <c r="I43" s="41"/>
      <c r="J43" s="45">
        <v>2</v>
      </c>
      <c r="K43" s="39">
        <v>0</v>
      </c>
    </row>
    <row r="44" spans="2:11" x14ac:dyDescent="0.25">
      <c r="B44" s="38" t="s">
        <v>87</v>
      </c>
      <c r="C44" s="44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41" t="s">
        <v>335</v>
      </c>
      <c r="C45" s="46"/>
      <c r="D45" s="41"/>
      <c r="E45" s="41"/>
      <c r="F45" s="41"/>
      <c r="G45" s="41"/>
      <c r="H45" s="41"/>
      <c r="I45" s="41"/>
      <c r="J45" s="45">
        <v>3</v>
      </c>
      <c r="K45" s="39">
        <v>0</v>
      </c>
    </row>
    <row r="46" spans="2:11" x14ac:dyDescent="0.25">
      <c r="B46" s="38" t="s">
        <v>337</v>
      </c>
      <c r="C46" s="38"/>
      <c r="D46" s="38"/>
      <c r="E46" s="38"/>
      <c r="F46" s="38"/>
      <c r="G46" s="38"/>
      <c r="H46" s="38"/>
      <c r="I46" s="38"/>
      <c r="J46" s="45">
        <v>2</v>
      </c>
      <c r="K46" s="39">
        <v>0</v>
      </c>
    </row>
    <row r="47" spans="2:11" x14ac:dyDescent="0.25">
      <c r="B47" s="41" t="s">
        <v>88</v>
      </c>
      <c r="C47" s="41"/>
      <c r="D47" s="41"/>
      <c r="E47" s="41"/>
      <c r="F47" s="41"/>
      <c r="G47" s="41"/>
      <c r="H47" s="41"/>
      <c r="I47" s="41"/>
      <c r="J47" s="45">
        <v>3</v>
      </c>
      <c r="K47" s="39">
        <v>0</v>
      </c>
    </row>
    <row r="48" spans="2:11" x14ac:dyDescent="0.25">
      <c r="B48" s="38" t="s">
        <v>336</v>
      </c>
      <c r="C48" s="38"/>
      <c r="D48" s="38"/>
      <c r="E48" s="38"/>
      <c r="F48" s="38"/>
      <c r="G48" s="38"/>
      <c r="H48" s="38"/>
      <c r="I48" s="38"/>
      <c r="J48" s="45">
        <v>2</v>
      </c>
      <c r="K48" s="39">
        <v>0</v>
      </c>
    </row>
    <row r="49" spans="2:11" x14ac:dyDescent="0.25">
      <c r="B49" s="41" t="s">
        <v>54</v>
      </c>
      <c r="C49" s="41"/>
      <c r="D49" s="41"/>
      <c r="E49" s="41"/>
      <c r="F49" s="41"/>
      <c r="G49" s="41"/>
      <c r="H49" s="41"/>
      <c r="I49" s="41"/>
      <c r="J49" s="45">
        <v>3</v>
      </c>
      <c r="K49" s="39">
        <v>0</v>
      </c>
    </row>
    <row r="50" spans="2:11" x14ac:dyDescent="0.25">
      <c r="B50" s="38" t="s">
        <v>56</v>
      </c>
      <c r="C50" s="38"/>
      <c r="D50" s="38"/>
      <c r="E50" s="38"/>
      <c r="F50" s="38"/>
      <c r="G50" s="38"/>
      <c r="H50" s="38"/>
      <c r="I50" s="38"/>
      <c r="J50" s="45">
        <v>2</v>
      </c>
      <c r="K50" s="39">
        <v>0</v>
      </c>
    </row>
    <row r="51" spans="2:11" x14ac:dyDescent="0.25">
      <c r="B51" s="38" t="s">
        <v>88</v>
      </c>
      <c r="C51" s="44"/>
      <c r="D51" s="38"/>
      <c r="E51" s="38"/>
      <c r="F51" s="38"/>
      <c r="G51" s="38"/>
      <c r="H51" s="38"/>
      <c r="I51" s="38"/>
      <c r="J51" s="45">
        <v>3</v>
      </c>
      <c r="K51" s="39">
        <v>0</v>
      </c>
    </row>
    <row r="53" spans="2:11" ht="14.4" x14ac:dyDescent="0.3">
      <c r="B53" s="43" t="s">
        <v>59</v>
      </c>
    </row>
    <row r="55" spans="2:11" ht="14.4" x14ac:dyDescent="0.35">
      <c r="B55" s="38" t="s">
        <v>89</v>
      </c>
      <c r="C55" s="47"/>
      <c r="D55" s="47"/>
      <c r="E55" s="47"/>
      <c r="F55" s="47"/>
      <c r="G55" s="47"/>
      <c r="H55" s="47"/>
      <c r="I55" s="47"/>
      <c r="J55" s="131">
        <v>0.5</v>
      </c>
      <c r="K55" s="49">
        <v>0</v>
      </c>
    </row>
    <row r="56" spans="2:11" ht="14.4" x14ac:dyDescent="0.35">
      <c r="B56" s="41" t="s">
        <v>61</v>
      </c>
      <c r="J56" s="131">
        <v>0.5</v>
      </c>
      <c r="K56" s="49">
        <v>0</v>
      </c>
    </row>
    <row r="57" spans="2:11" ht="14.4" x14ac:dyDescent="0.35">
      <c r="B57" s="38" t="s">
        <v>90</v>
      </c>
      <c r="C57" s="47"/>
      <c r="D57" s="47"/>
      <c r="E57" s="47"/>
      <c r="F57" s="47"/>
      <c r="G57" s="47"/>
      <c r="H57" s="47"/>
      <c r="I57" s="47"/>
      <c r="J57" s="131">
        <v>0.5</v>
      </c>
      <c r="K57" s="49">
        <v>0</v>
      </c>
    </row>
    <row r="58" spans="2:11" ht="14.4" x14ac:dyDescent="0.35">
      <c r="B58" s="41" t="s">
        <v>63</v>
      </c>
      <c r="J58" s="131">
        <v>0.25</v>
      </c>
      <c r="K58" s="49">
        <v>0</v>
      </c>
    </row>
    <row r="59" spans="2:11" ht="14.4" x14ac:dyDescent="0.35">
      <c r="K59" s="50"/>
    </row>
    <row r="60" spans="2:11" ht="14.4" x14ac:dyDescent="0.35">
      <c r="B60" s="54" t="s">
        <v>91</v>
      </c>
      <c r="C60" s="183">
        <f>100+(F24*(((E28+E29+E30)+(K32+K33+K34+K35+K36+K37+K38+K39+K40+K41+K42+K43+K44+K45+K46+K47+K48+K49+K50+K51))-(K55+K56+K57+K58)))</f>
        <v>100</v>
      </c>
      <c r="D60" s="149" t="s">
        <v>334</v>
      </c>
      <c r="E60" s="54"/>
      <c r="F60" s="53"/>
      <c r="G60" s="53"/>
      <c r="H60" s="53"/>
      <c r="K60" s="50"/>
    </row>
    <row r="61" spans="2:11" ht="14.4" x14ac:dyDescent="0.35">
      <c r="B61" s="54" t="s">
        <v>92</v>
      </c>
      <c r="C61" s="183">
        <v>100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C62" s="184"/>
      <c r="D62" s="53"/>
      <c r="E62" s="54"/>
      <c r="F62" s="53"/>
      <c r="G62" s="53"/>
      <c r="H62" s="53"/>
      <c r="K62" s="50"/>
    </row>
    <row r="63" spans="2:11" ht="13.8" x14ac:dyDescent="0.3">
      <c r="B63" s="51" t="s">
        <v>69</v>
      </c>
      <c r="C63" s="178">
        <f>IF(C60&lt;C61,C61,C60)</f>
        <v>100</v>
      </c>
      <c r="D63" s="162" t="s">
        <v>334</v>
      </c>
      <c r="E63" s="54"/>
      <c r="F63" s="53"/>
      <c r="G63" s="53"/>
      <c r="H63" s="53"/>
      <c r="I63" s="53"/>
      <c r="J63" s="53"/>
      <c r="K63" s="53"/>
    </row>
    <row r="64" spans="2:11" ht="13.8" x14ac:dyDescent="0.3">
      <c r="B64" s="53"/>
      <c r="C64" s="179"/>
      <c r="D64" s="53"/>
      <c r="E64" s="53"/>
      <c r="F64" s="53"/>
      <c r="G64" s="53"/>
      <c r="H64" s="53"/>
      <c r="I64" s="53"/>
      <c r="J64" s="53"/>
      <c r="K64" s="53"/>
    </row>
    <row r="65" spans="2:11" ht="13.8" x14ac:dyDescent="0.3">
      <c r="B65" s="55" t="s">
        <v>70</v>
      </c>
      <c r="C65" s="180" t="s">
        <v>71</v>
      </c>
      <c r="D65" s="55"/>
      <c r="E65" s="56">
        <v>0</v>
      </c>
      <c r="F65" s="41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/>
      <c r="F66" s="59"/>
      <c r="G66" s="53"/>
      <c r="H66" s="53"/>
      <c r="I66" s="53"/>
      <c r="J66" s="53"/>
      <c r="K66" s="53"/>
    </row>
    <row r="67" spans="2:11" ht="13.8" x14ac:dyDescent="0.3">
      <c r="B67" s="60" t="s">
        <v>72</v>
      </c>
      <c r="C67" s="182">
        <f>C63*E65</f>
        <v>0</v>
      </c>
      <c r="D67" s="162" t="s">
        <v>334</v>
      </c>
      <c r="E67" s="58"/>
      <c r="F67" s="59"/>
      <c r="G67" s="53"/>
      <c r="H67" s="53"/>
      <c r="I67" s="53"/>
      <c r="J67" s="53"/>
      <c r="K67" s="53"/>
    </row>
    <row r="68" spans="2:11" ht="13.8" x14ac:dyDescent="0.3">
      <c r="B68" s="37"/>
      <c r="C68" s="181"/>
      <c r="D68" s="41"/>
      <c r="E68" s="58"/>
      <c r="F68" s="59"/>
      <c r="G68" s="53"/>
      <c r="H68" s="53"/>
      <c r="I68" s="53"/>
      <c r="J68" s="53"/>
      <c r="K68" s="53"/>
    </row>
    <row r="69" spans="2:11" ht="13.8" x14ac:dyDescent="0.3">
      <c r="B69" s="55" t="s">
        <v>97</v>
      </c>
      <c r="C69" s="180" t="s">
        <v>71</v>
      </c>
      <c r="D69" s="55"/>
      <c r="E69" s="56">
        <v>0</v>
      </c>
      <c r="F69" s="41"/>
      <c r="G69" s="53"/>
      <c r="H69" s="53"/>
      <c r="I69" s="53"/>
      <c r="J69" s="53"/>
      <c r="K69" s="53"/>
    </row>
    <row r="70" spans="2:11" ht="13.8" x14ac:dyDescent="0.3">
      <c r="B70" s="37"/>
      <c r="C70" s="181"/>
      <c r="D70" s="41"/>
      <c r="E70" s="58"/>
      <c r="F70" s="59"/>
      <c r="G70" s="53"/>
      <c r="H70" s="53"/>
    </row>
    <row r="71" spans="2:11" ht="13.8" x14ac:dyDescent="0.3">
      <c r="B71" s="60" t="s">
        <v>94</v>
      </c>
      <c r="C71" s="182">
        <f>IF((C63*E65)&gt;0,(C67*E69),IF((C63*E65)=0,(C63*E69)))</f>
        <v>0</v>
      </c>
      <c r="D71" s="162" t="s">
        <v>334</v>
      </c>
      <c r="E71" s="58"/>
      <c r="F71" s="59"/>
      <c r="G71" s="53"/>
      <c r="H71" s="53"/>
    </row>
    <row r="72" spans="2:11" ht="13.8" thickBot="1" x14ac:dyDescent="0.3">
      <c r="B72" s="41"/>
      <c r="C72" s="41"/>
      <c r="D72" s="41"/>
      <c r="E72" s="41"/>
      <c r="F72" s="41"/>
    </row>
    <row r="73" spans="2:11" ht="13.8" thickBot="1" x14ac:dyDescent="0.3">
      <c r="B73" s="71" t="s">
        <v>74</v>
      </c>
      <c r="C73" s="62"/>
      <c r="D73" s="62"/>
      <c r="E73" s="63"/>
      <c r="F73" s="72" t="s">
        <v>75</v>
      </c>
      <c r="G73" s="2"/>
      <c r="H73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6"/>
  <dimension ref="B2:K72"/>
  <sheetViews>
    <sheetView workbookViewId="0">
      <selection activeCell="F52" sqref="F52"/>
    </sheetView>
  </sheetViews>
  <sheetFormatPr defaultRowHeight="13.2" x14ac:dyDescent="0.25"/>
  <cols>
    <col min="2" max="2" width="35.88671875" customWidth="1"/>
    <col min="3" max="3" width="16" customWidth="1"/>
    <col min="6" max="6" width="14" customWidth="1"/>
  </cols>
  <sheetData>
    <row r="2" spans="2:8" ht="13.8" thickBot="1" x14ac:dyDescent="0.3"/>
    <row r="3" spans="2:8" ht="13.8" thickBot="1" x14ac:dyDescent="0.3">
      <c r="B3" s="1" t="s">
        <v>0</v>
      </c>
      <c r="C3" s="2"/>
      <c r="D3" s="3"/>
      <c r="E3" s="64" t="s">
        <v>125</v>
      </c>
    </row>
    <row r="4" spans="2:8" ht="13.8" thickBot="1" x14ac:dyDescent="0.3">
      <c r="B4" s="5"/>
      <c r="C4" s="6"/>
      <c r="D4" s="6"/>
    </row>
    <row r="5" spans="2:8" x14ac:dyDescent="0.25">
      <c r="B5" s="66" t="s">
        <v>353</v>
      </c>
      <c r="C5" s="7"/>
      <c r="D5" s="7"/>
      <c r="E5" s="7"/>
      <c r="F5" s="7"/>
      <c r="G5" s="7"/>
      <c r="H5" s="67"/>
    </row>
    <row r="6" spans="2:8" x14ac:dyDescent="0.25">
      <c r="B6" s="68" t="s">
        <v>351</v>
      </c>
      <c r="C6" s="10"/>
      <c r="D6" s="10"/>
      <c r="E6" s="10"/>
      <c r="F6" s="10"/>
      <c r="G6" s="10"/>
      <c r="H6" s="69"/>
    </row>
    <row r="7" spans="2:8" x14ac:dyDescent="0.25">
      <c r="B7" s="68" t="s">
        <v>352</v>
      </c>
      <c r="C7" s="10"/>
      <c r="D7" s="10"/>
      <c r="E7" s="10"/>
      <c r="F7" s="10"/>
      <c r="G7" s="10"/>
      <c r="H7" s="69"/>
    </row>
    <row r="8" spans="2:8" x14ac:dyDescent="0.25">
      <c r="B8" s="68" t="s">
        <v>100</v>
      </c>
      <c r="C8" s="10"/>
      <c r="D8" s="10"/>
      <c r="E8" s="10"/>
      <c r="F8" s="10"/>
      <c r="G8" s="10"/>
      <c r="H8" s="69"/>
    </row>
    <row r="9" spans="2:8" ht="13.8" thickBot="1" x14ac:dyDescent="0.3">
      <c r="B9" s="13" t="s">
        <v>101</v>
      </c>
      <c r="C9" s="14"/>
      <c r="D9" s="14"/>
      <c r="E9" s="14"/>
      <c r="F9" s="14"/>
      <c r="G9" s="14"/>
      <c r="H9" s="65"/>
    </row>
    <row r="10" spans="2:8" x14ac:dyDescent="0.25">
      <c r="B10" s="5"/>
      <c r="C10" s="6"/>
      <c r="D10" s="6"/>
    </row>
    <row r="11" spans="2:8" x14ac:dyDescent="0.25">
      <c r="B11" s="114"/>
      <c r="C11" s="115"/>
      <c r="D11" s="109"/>
      <c r="E11" s="109"/>
      <c r="F11" s="109"/>
      <c r="G11" s="109"/>
      <c r="H11" s="109"/>
    </row>
    <row r="12" spans="2:8" x14ac:dyDescent="0.25">
      <c r="B12" s="115"/>
      <c r="C12" s="109"/>
      <c r="D12" s="109"/>
      <c r="E12" s="109"/>
      <c r="F12" s="109"/>
      <c r="G12" s="109"/>
      <c r="H12" s="109"/>
    </row>
    <row r="13" spans="2:8" ht="13.8" thickBot="1" x14ac:dyDescent="0.3">
      <c r="B13" s="109"/>
      <c r="C13" s="109"/>
      <c r="D13" s="116"/>
      <c r="E13" s="116"/>
      <c r="F13" s="116"/>
      <c r="G13" s="116"/>
      <c r="H13" s="116"/>
    </row>
    <row r="14" spans="2:8" ht="13.8" thickBot="1" x14ac:dyDescent="0.3">
      <c r="B14" s="64" t="s">
        <v>128</v>
      </c>
      <c r="C14" s="153">
        <v>5000</v>
      </c>
      <c r="D14" s="159" t="s">
        <v>334</v>
      </c>
      <c r="E14" s="154"/>
      <c r="F14" s="154"/>
      <c r="G14" s="116"/>
      <c r="H14" s="116"/>
    </row>
    <row r="15" spans="2:8" ht="13.8" thickBot="1" x14ac:dyDescent="0.3">
      <c r="B15" s="64" t="s">
        <v>129</v>
      </c>
      <c r="C15" s="153">
        <v>35</v>
      </c>
      <c r="D15" s="159" t="s">
        <v>334</v>
      </c>
      <c r="E15" s="154"/>
      <c r="F15" s="154"/>
      <c r="G15" s="116"/>
      <c r="H15" s="116"/>
    </row>
    <row r="16" spans="2:8" x14ac:dyDescent="0.25">
      <c r="C16" s="145"/>
      <c r="D16" s="145"/>
      <c r="E16" s="145"/>
      <c r="F16" s="145"/>
    </row>
    <row r="17" spans="2:11" ht="13.8" x14ac:dyDescent="0.3">
      <c r="B17" s="117"/>
      <c r="C17" s="160"/>
      <c r="D17" s="161"/>
      <c r="E17" s="161"/>
      <c r="F17" s="161"/>
      <c r="G17" s="118"/>
      <c r="H17" s="118"/>
      <c r="I17" s="25"/>
      <c r="J17" s="25"/>
      <c r="K17" s="25"/>
    </row>
    <row r="18" spans="2:11" ht="14.4" thickBot="1" x14ac:dyDescent="0.35">
      <c r="B18" s="25"/>
      <c r="C18" s="155"/>
      <c r="D18" s="155"/>
      <c r="E18" s="155"/>
      <c r="F18" s="155"/>
      <c r="G18" s="25"/>
      <c r="H18" s="25"/>
      <c r="I18" s="25"/>
      <c r="J18" s="25"/>
      <c r="K18" s="25"/>
    </row>
    <row r="19" spans="2:11" ht="14.4" thickBot="1" x14ac:dyDescent="0.3">
      <c r="B19" s="64" t="s">
        <v>30</v>
      </c>
      <c r="C19" s="156"/>
      <c r="D19" s="157"/>
      <c r="E19" s="156"/>
      <c r="F19" s="158">
        <f>(C14-C15)/65</f>
        <v>76.384615384615387</v>
      </c>
      <c r="G19" s="32"/>
      <c r="H19" s="73" t="s">
        <v>31</v>
      </c>
      <c r="I19" s="32"/>
      <c r="J19" s="32"/>
      <c r="K19" s="32"/>
    </row>
    <row r="20" spans="2:11" ht="15.6" x14ac:dyDescent="0.25">
      <c r="B20" s="34"/>
      <c r="C20" s="32"/>
      <c r="D20" s="35"/>
      <c r="E20" s="32"/>
      <c r="F20" s="33"/>
      <c r="G20" s="32"/>
      <c r="H20" s="32"/>
      <c r="I20" s="32"/>
      <c r="J20" s="32"/>
      <c r="K20" s="32"/>
    </row>
    <row r="21" spans="2:11" ht="13.8" x14ac:dyDescent="0.25">
      <c r="B21" s="36" t="s">
        <v>34</v>
      </c>
      <c r="C21" s="32"/>
      <c r="D21" s="35"/>
      <c r="E21" s="32"/>
      <c r="F21" s="33"/>
      <c r="G21" s="32"/>
      <c r="H21" s="32"/>
      <c r="I21" s="32"/>
      <c r="J21" s="32"/>
      <c r="K21" s="32"/>
    </row>
    <row r="22" spans="2:11" ht="15.6" x14ac:dyDescent="0.25">
      <c r="B22" s="34"/>
      <c r="C22" s="32"/>
      <c r="D22" s="35"/>
      <c r="E22" s="35"/>
      <c r="F22" s="40" t="s">
        <v>37</v>
      </c>
      <c r="H22" s="32"/>
      <c r="I22" s="37"/>
      <c r="J22" s="32"/>
      <c r="K22" s="32"/>
    </row>
    <row r="23" spans="2:11" x14ac:dyDescent="0.25">
      <c r="B23" s="38" t="s">
        <v>35</v>
      </c>
      <c r="C23" s="38"/>
      <c r="D23" s="38" t="s">
        <v>36</v>
      </c>
      <c r="E23" s="39">
        <v>0</v>
      </c>
      <c r="F23" s="42" t="s">
        <v>21</v>
      </c>
    </row>
    <row r="24" spans="2:11" x14ac:dyDescent="0.25">
      <c r="B24" s="41" t="s">
        <v>76</v>
      </c>
      <c r="C24" s="41"/>
      <c r="D24" s="41" t="s">
        <v>36</v>
      </c>
      <c r="E24" s="39">
        <v>0</v>
      </c>
      <c r="F24" s="42" t="s">
        <v>17</v>
      </c>
    </row>
    <row r="25" spans="2:11" x14ac:dyDescent="0.25">
      <c r="B25" s="38" t="s">
        <v>40</v>
      </c>
      <c r="C25" s="38"/>
      <c r="D25" s="38" t="s">
        <v>36</v>
      </c>
      <c r="E25" s="39">
        <v>0</v>
      </c>
      <c r="F25" s="42" t="s">
        <v>520</v>
      </c>
    </row>
    <row r="27" spans="2:11" x14ac:dyDescent="0.25">
      <c r="B27" s="38" t="s">
        <v>77</v>
      </c>
      <c r="C27" s="44"/>
      <c r="D27" s="38"/>
      <c r="E27" s="38"/>
      <c r="F27" s="38"/>
      <c r="G27" s="38"/>
      <c r="H27" s="38"/>
      <c r="I27" s="38"/>
      <c r="J27" s="45">
        <v>3</v>
      </c>
      <c r="K27" s="39">
        <v>0</v>
      </c>
    </row>
    <row r="28" spans="2:11" x14ac:dyDescent="0.25">
      <c r="B28" s="41" t="s">
        <v>78</v>
      </c>
      <c r="C28" s="46"/>
      <c r="D28" s="41"/>
      <c r="E28" s="41"/>
      <c r="F28" s="41"/>
      <c r="G28" s="41"/>
      <c r="H28" s="41"/>
      <c r="I28" s="41"/>
      <c r="J28" s="45">
        <v>2</v>
      </c>
      <c r="K28" s="39">
        <v>0</v>
      </c>
    </row>
    <row r="29" spans="2:11" x14ac:dyDescent="0.25">
      <c r="B29" s="38" t="s">
        <v>79</v>
      </c>
      <c r="C29" s="44"/>
      <c r="D29" s="38"/>
      <c r="E29" s="38"/>
      <c r="F29" s="38"/>
      <c r="G29" s="38"/>
      <c r="H29" s="38"/>
      <c r="I29" s="38"/>
      <c r="J29" s="45">
        <v>2</v>
      </c>
      <c r="K29" s="39">
        <v>0</v>
      </c>
    </row>
    <row r="30" spans="2:11" x14ac:dyDescent="0.25">
      <c r="B30" s="41" t="s">
        <v>80</v>
      </c>
      <c r="C30" s="46"/>
      <c r="D30" s="41"/>
      <c r="E30" s="41"/>
      <c r="F30" s="41"/>
      <c r="G30" s="41"/>
      <c r="H30" s="41"/>
      <c r="I30" s="41"/>
      <c r="J30" s="45">
        <v>3</v>
      </c>
      <c r="K30" s="39">
        <v>0</v>
      </c>
    </row>
    <row r="31" spans="2:11" x14ac:dyDescent="0.25">
      <c r="B31" s="38" t="s">
        <v>81</v>
      </c>
      <c r="C31" s="44"/>
      <c r="D31" s="38"/>
      <c r="E31" s="38"/>
      <c r="F31" s="38"/>
      <c r="G31" s="38"/>
      <c r="H31" s="38"/>
      <c r="I31" s="38"/>
      <c r="J31" s="45">
        <v>3</v>
      </c>
      <c r="K31" s="39">
        <v>0</v>
      </c>
    </row>
    <row r="32" spans="2:11" x14ac:dyDescent="0.25">
      <c r="B32" s="41" t="s">
        <v>82</v>
      </c>
      <c r="C32" s="46"/>
      <c r="D32" s="41"/>
      <c r="E32" s="41"/>
      <c r="F32" s="41"/>
      <c r="G32" s="41"/>
      <c r="H32" s="41"/>
      <c r="I32" s="41"/>
      <c r="J32" s="45">
        <v>2</v>
      </c>
      <c r="K32" s="39">
        <v>0</v>
      </c>
    </row>
    <row r="33" spans="2:11" x14ac:dyDescent="0.25">
      <c r="B33" s="38" t="s">
        <v>50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83</v>
      </c>
      <c r="C34" s="46"/>
      <c r="D34" s="41"/>
      <c r="E34" s="41"/>
      <c r="F34" s="41"/>
      <c r="G34" s="41"/>
      <c r="H34" s="41"/>
      <c r="I34" s="41"/>
      <c r="J34" s="45">
        <v>3</v>
      </c>
      <c r="K34" s="39">
        <v>0</v>
      </c>
    </row>
    <row r="35" spans="2:11" x14ac:dyDescent="0.25">
      <c r="B35" s="38" t="s">
        <v>52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84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85</v>
      </c>
      <c r="C37" s="44"/>
      <c r="D37" s="38"/>
      <c r="E37" s="38"/>
      <c r="F37" s="38"/>
      <c r="G37" s="38"/>
      <c r="H37" s="38"/>
      <c r="I37" s="38"/>
      <c r="J37" s="45">
        <v>2</v>
      </c>
      <c r="K37" s="39">
        <v>0</v>
      </c>
    </row>
    <row r="38" spans="2:11" x14ac:dyDescent="0.25">
      <c r="B38" s="41" t="s">
        <v>86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87</v>
      </c>
      <c r="C39" s="44"/>
      <c r="D39" s="38"/>
      <c r="E39" s="38"/>
      <c r="F39" s="38"/>
      <c r="G39" s="38"/>
      <c r="H39" s="38"/>
      <c r="I39" s="38"/>
      <c r="J39" s="45">
        <v>2</v>
      </c>
      <c r="K39" s="39">
        <v>0</v>
      </c>
    </row>
    <row r="40" spans="2:11" x14ac:dyDescent="0.25">
      <c r="B40" s="41" t="s">
        <v>335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337</v>
      </c>
      <c r="C41" s="38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88</v>
      </c>
      <c r="C42" s="41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336</v>
      </c>
      <c r="C43" s="38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54</v>
      </c>
      <c r="C44" s="41"/>
      <c r="D44" s="41"/>
      <c r="E44" s="41"/>
      <c r="F44" s="41"/>
      <c r="G44" s="41"/>
      <c r="H44" s="41"/>
      <c r="I44" s="41"/>
      <c r="J44" s="45">
        <v>3</v>
      </c>
      <c r="K44" s="39">
        <v>0</v>
      </c>
    </row>
    <row r="45" spans="2:11" x14ac:dyDescent="0.25">
      <c r="B45" s="38" t="s">
        <v>56</v>
      </c>
      <c r="C45" s="38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J46" s="46"/>
    </row>
    <row r="47" spans="2:11" ht="14.4" x14ac:dyDescent="0.3">
      <c r="B47" s="43" t="s">
        <v>59</v>
      </c>
    </row>
    <row r="49" spans="2:11" ht="14.4" x14ac:dyDescent="0.35">
      <c r="B49" s="38" t="s">
        <v>89</v>
      </c>
      <c r="C49" s="47"/>
      <c r="D49" s="47"/>
      <c r="E49" s="47"/>
      <c r="F49" s="47"/>
      <c r="G49" s="47"/>
      <c r="H49" s="47"/>
      <c r="I49" s="47"/>
      <c r="J49" s="131">
        <v>0.5</v>
      </c>
      <c r="K49" s="49">
        <v>0</v>
      </c>
    </row>
    <row r="50" spans="2:11" ht="14.4" x14ac:dyDescent="0.35">
      <c r="B50" s="41" t="s">
        <v>61</v>
      </c>
      <c r="J50" s="131">
        <v>0.5</v>
      </c>
      <c r="K50" s="49">
        <v>0</v>
      </c>
    </row>
    <row r="51" spans="2:11" ht="14.4" x14ac:dyDescent="0.35">
      <c r="B51" s="38" t="s">
        <v>90</v>
      </c>
      <c r="C51" s="47"/>
      <c r="D51" s="47"/>
      <c r="E51" s="47"/>
      <c r="F51" s="47"/>
      <c r="G51" s="47"/>
      <c r="H51" s="47"/>
      <c r="I51" s="47"/>
      <c r="J51" s="131">
        <v>0.5</v>
      </c>
      <c r="K51" s="49">
        <v>0</v>
      </c>
    </row>
    <row r="52" spans="2:11" ht="14.4" x14ac:dyDescent="0.35">
      <c r="B52" s="41" t="s">
        <v>63</v>
      </c>
      <c r="J52" s="131">
        <v>0.25</v>
      </c>
      <c r="K52" s="49">
        <v>0</v>
      </c>
    </row>
    <row r="53" spans="2:11" ht="14.4" x14ac:dyDescent="0.35">
      <c r="K53" s="50"/>
    </row>
    <row r="54" spans="2:11" ht="14.4" x14ac:dyDescent="0.35">
      <c r="B54" s="54" t="s">
        <v>91</v>
      </c>
      <c r="C54" s="183">
        <f>35+(F19*(((E23+E24+E25)+(K27+K28+K29+K30+K31+K32+K33+K34+K35+K36+K37+K38+K39+K40+K41+K42+K43+K44+K45))-(K49+K50+K51+K52)))</f>
        <v>35</v>
      </c>
      <c r="D54" s="149" t="s">
        <v>334</v>
      </c>
      <c r="E54" s="54"/>
      <c r="F54" s="53"/>
      <c r="G54" s="53"/>
      <c r="H54" s="53"/>
      <c r="K54" s="50"/>
    </row>
    <row r="55" spans="2:11" ht="14.4" x14ac:dyDescent="0.35">
      <c r="B55" s="54" t="s">
        <v>92</v>
      </c>
      <c r="C55" s="183">
        <v>35</v>
      </c>
      <c r="D55" s="149" t="s">
        <v>334</v>
      </c>
      <c r="E55" s="54"/>
      <c r="F55" s="53"/>
      <c r="G55" s="53"/>
      <c r="H55" s="53"/>
      <c r="K55" s="50"/>
    </row>
    <row r="56" spans="2:11" ht="14.4" x14ac:dyDescent="0.35">
      <c r="C56" s="184"/>
      <c r="D56" s="53"/>
      <c r="E56" s="54"/>
      <c r="F56" s="53"/>
      <c r="G56" s="53"/>
      <c r="H56" s="53"/>
      <c r="K56" s="50"/>
    </row>
    <row r="57" spans="2:11" ht="13.8" x14ac:dyDescent="0.3">
      <c r="B57" s="51" t="s">
        <v>69</v>
      </c>
      <c r="C57" s="178">
        <f>IF(C54&lt;C55,C55,C54)</f>
        <v>35</v>
      </c>
      <c r="D57" s="150" t="s">
        <v>334</v>
      </c>
      <c r="E57" s="54"/>
      <c r="F57" s="53"/>
      <c r="G57" s="53"/>
      <c r="H57" s="53"/>
      <c r="I57" s="53"/>
      <c r="J57" s="53"/>
      <c r="K57" s="53"/>
    </row>
    <row r="58" spans="2:11" ht="13.8" x14ac:dyDescent="0.3">
      <c r="B58" s="54"/>
      <c r="C58" s="183"/>
      <c r="D58" s="53"/>
      <c r="E58" s="54"/>
      <c r="F58" s="53"/>
      <c r="G58" s="53"/>
      <c r="H58" s="53"/>
      <c r="I58" s="53"/>
      <c r="J58" s="53"/>
      <c r="K58" s="53"/>
    </row>
    <row r="59" spans="2:11" ht="26.4" x14ac:dyDescent="0.3">
      <c r="B59" s="121" t="s">
        <v>104</v>
      </c>
      <c r="C59" s="193">
        <v>10</v>
      </c>
      <c r="D59" s="162" t="s">
        <v>334</v>
      </c>
      <c r="E59" s="54"/>
      <c r="F59" s="53"/>
      <c r="G59" s="53"/>
      <c r="H59" s="53"/>
      <c r="I59" s="53"/>
      <c r="J59" s="53"/>
      <c r="K59" s="53"/>
    </row>
    <row r="60" spans="2:11" ht="26.4" x14ac:dyDescent="0.3">
      <c r="B60" s="121" t="s">
        <v>105</v>
      </c>
      <c r="C60" s="193">
        <v>0</v>
      </c>
      <c r="D60" s="162" t="s">
        <v>334</v>
      </c>
      <c r="E60" s="54"/>
      <c r="F60" s="53"/>
      <c r="G60" s="53"/>
      <c r="H60" s="53"/>
      <c r="I60" s="53"/>
      <c r="J60" s="53"/>
      <c r="K60" s="53"/>
    </row>
    <row r="61" spans="2:11" ht="13.8" x14ac:dyDescent="0.3">
      <c r="C61" s="184"/>
      <c r="D61" s="53"/>
      <c r="E61" s="54"/>
      <c r="F61" s="53"/>
      <c r="G61" s="53"/>
      <c r="H61" s="53"/>
      <c r="I61" s="53"/>
      <c r="J61" s="53"/>
      <c r="K61" s="53"/>
    </row>
    <row r="62" spans="2:11" ht="13.8" x14ac:dyDescent="0.3">
      <c r="B62" s="51" t="s">
        <v>72</v>
      </c>
      <c r="C62" s="178">
        <f>C57+(C59*1)+(C60*1)</f>
        <v>45</v>
      </c>
      <c r="D62" s="150" t="s">
        <v>334</v>
      </c>
      <c r="E62" s="54"/>
      <c r="F62" s="53"/>
      <c r="G62" s="53"/>
      <c r="H62" s="53"/>
      <c r="I62" s="53"/>
      <c r="J62" s="53"/>
      <c r="K62" s="53"/>
    </row>
    <row r="63" spans="2:11" ht="13.8" x14ac:dyDescent="0.3">
      <c r="B63" s="53"/>
      <c r="C63" s="179"/>
      <c r="D63" s="53"/>
      <c r="E63" s="53"/>
      <c r="F63" s="53"/>
      <c r="G63" s="53"/>
      <c r="H63" s="53"/>
      <c r="I63" s="53"/>
      <c r="J63" s="53"/>
      <c r="K63" s="53"/>
    </row>
    <row r="64" spans="2:11" ht="13.8" x14ac:dyDescent="0.3">
      <c r="B64" s="55" t="s">
        <v>70</v>
      </c>
      <c r="C64" s="180" t="s">
        <v>71</v>
      </c>
      <c r="D64" s="55"/>
      <c r="E64" s="56">
        <v>0</v>
      </c>
      <c r="F64" s="41"/>
      <c r="G64" s="53"/>
      <c r="H64" s="53"/>
      <c r="I64" s="53"/>
      <c r="J64" s="53"/>
      <c r="K64" s="53"/>
    </row>
    <row r="65" spans="2:11" ht="13.8" x14ac:dyDescent="0.3">
      <c r="B65" s="37"/>
      <c r="C65" s="181"/>
      <c r="D65" s="41"/>
      <c r="E65" s="58"/>
      <c r="F65" s="59"/>
      <c r="G65" s="53"/>
      <c r="H65" s="53"/>
      <c r="I65" s="53"/>
      <c r="J65" s="53"/>
      <c r="K65" s="53"/>
    </row>
    <row r="66" spans="2:11" ht="13.8" x14ac:dyDescent="0.3">
      <c r="B66" s="60" t="s">
        <v>94</v>
      </c>
      <c r="C66" s="182">
        <f>C62*E64</f>
        <v>0</v>
      </c>
      <c r="D66" s="150" t="s">
        <v>334</v>
      </c>
      <c r="E66" s="58"/>
      <c r="F66" s="59"/>
      <c r="G66" s="53"/>
      <c r="H66" s="53"/>
      <c r="I66" s="53"/>
      <c r="J66" s="53"/>
      <c r="K66" s="53"/>
    </row>
    <row r="67" spans="2:11" ht="13.8" x14ac:dyDescent="0.3">
      <c r="B67" s="37"/>
      <c r="C67" s="181"/>
      <c r="D67" s="41"/>
      <c r="E67" s="58"/>
      <c r="F67" s="59"/>
      <c r="G67" s="53"/>
      <c r="H67" s="53"/>
      <c r="I67" s="53"/>
      <c r="J67" s="53"/>
      <c r="K67" s="53"/>
    </row>
    <row r="68" spans="2:11" ht="13.8" x14ac:dyDescent="0.3">
      <c r="B68" s="55" t="s">
        <v>97</v>
      </c>
      <c r="C68" s="180" t="s">
        <v>71</v>
      </c>
      <c r="D68" s="55"/>
      <c r="E68" s="56">
        <v>0</v>
      </c>
      <c r="F68" s="41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</row>
    <row r="70" spans="2:11" ht="13.8" x14ac:dyDescent="0.3">
      <c r="B70" s="60" t="s">
        <v>106</v>
      </c>
      <c r="C70" s="182">
        <f>IF((C62*E64)&gt;0,(C66*E68),IF((C62*E64)=0,(C62*E68)))</f>
        <v>0</v>
      </c>
      <c r="D70" s="150" t="s">
        <v>334</v>
      </c>
      <c r="E70" s="58"/>
      <c r="F70" s="59"/>
      <c r="G70" s="53"/>
      <c r="H70" s="53"/>
    </row>
    <row r="71" spans="2:11" ht="13.8" thickBot="1" x14ac:dyDescent="0.3">
      <c r="B71" s="41"/>
      <c r="C71" s="41"/>
      <c r="D71" s="41"/>
      <c r="E71" s="41"/>
      <c r="F71" s="41"/>
    </row>
    <row r="72" spans="2:11" ht="13.8" thickBot="1" x14ac:dyDescent="0.3">
      <c r="B72" s="71" t="s">
        <v>74</v>
      </c>
      <c r="C72" s="62"/>
      <c r="D72" s="62"/>
      <c r="E72" s="63"/>
      <c r="F72" s="72" t="s">
        <v>75</v>
      </c>
      <c r="G72" s="2"/>
      <c r="H72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Planilha35"/>
  <dimension ref="B2:K76"/>
  <sheetViews>
    <sheetView topLeftCell="A55" workbookViewId="0">
      <selection activeCell="C63" sqref="C63:C74"/>
    </sheetView>
  </sheetViews>
  <sheetFormatPr defaultRowHeight="13.2" x14ac:dyDescent="0.25"/>
  <cols>
    <col min="2" max="2" width="25.3320312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299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464</v>
      </c>
      <c r="C5" s="7"/>
      <c r="D5" s="7"/>
      <c r="E5" s="8"/>
      <c r="F5" s="8"/>
      <c r="G5" s="9"/>
    </row>
    <row r="6" spans="2:8" x14ac:dyDescent="0.25">
      <c r="B6" s="68" t="s">
        <v>280</v>
      </c>
      <c r="C6" s="10"/>
      <c r="D6" s="10"/>
      <c r="E6" s="11"/>
      <c r="F6" s="11"/>
      <c r="G6" s="12"/>
    </row>
    <row r="7" spans="2:8" x14ac:dyDescent="0.25">
      <c r="B7" s="68" t="s">
        <v>281</v>
      </c>
      <c r="C7" s="10"/>
      <c r="D7" s="10"/>
      <c r="E7" s="11"/>
      <c r="F7" s="11"/>
      <c r="G7" s="12"/>
    </row>
    <row r="8" spans="2:8" x14ac:dyDescent="0.25">
      <c r="B8" s="68" t="s">
        <v>463</v>
      </c>
      <c r="C8" s="10"/>
      <c r="D8" s="10"/>
      <c r="E8" s="11"/>
      <c r="F8" s="11"/>
      <c r="G8" s="12"/>
    </row>
    <row r="9" spans="2:8" ht="13.8" thickBot="1" x14ac:dyDescent="0.3">
      <c r="B9" s="13"/>
      <c r="C9" s="14"/>
      <c r="D9" s="14"/>
      <c r="E9" s="14"/>
      <c r="F9" s="14"/>
      <c r="G9" s="65"/>
      <c r="H9" s="6"/>
    </row>
    <row r="10" spans="2:8" x14ac:dyDescent="0.25">
      <c r="B10" s="6"/>
      <c r="C10" s="6"/>
      <c r="D10" s="6"/>
      <c r="E10" s="6"/>
      <c r="F10" s="6"/>
      <c r="G10" s="6"/>
      <c r="H10" s="6"/>
    </row>
    <row r="11" spans="2:8" x14ac:dyDescent="0.25">
      <c r="B11" s="6"/>
      <c r="C11" s="6"/>
      <c r="D11" s="6"/>
      <c r="E11" s="6"/>
      <c r="F11" s="6"/>
      <c r="G11" s="6"/>
      <c r="H11" s="6"/>
    </row>
    <row r="12" spans="2:8" x14ac:dyDescent="0.25">
      <c r="B12" s="6"/>
      <c r="C12" s="6"/>
      <c r="D12" s="6"/>
      <c r="E12" s="6"/>
      <c r="F12" s="6"/>
      <c r="G12" s="6"/>
      <c r="H12" s="6"/>
    </row>
    <row r="13" spans="2:8" x14ac:dyDescent="0.25">
      <c r="B13" s="15" t="s">
        <v>13</v>
      </c>
      <c r="C13" s="16" t="s">
        <v>14</v>
      </c>
      <c r="D13" s="17" t="s">
        <v>15</v>
      </c>
      <c r="E13" s="17" t="s">
        <v>16</v>
      </c>
      <c r="F13" s="17" t="s">
        <v>17</v>
      </c>
      <c r="G13" s="17" t="s">
        <v>18</v>
      </c>
      <c r="H13" s="17" t="s">
        <v>19</v>
      </c>
    </row>
    <row r="14" spans="2:8" x14ac:dyDescent="0.25">
      <c r="B14" s="16" t="s">
        <v>20</v>
      </c>
      <c r="C14" s="18"/>
      <c r="D14" s="18">
        <v>1</v>
      </c>
      <c r="E14" s="18">
        <f>D14+0.75</f>
        <v>1.75</v>
      </c>
      <c r="F14" s="18">
        <f>E14+0.75</f>
        <v>2.5</v>
      </c>
      <c r="G14" s="18">
        <f>F14+0.75</f>
        <v>3.25</v>
      </c>
      <c r="H14" s="18">
        <f>G14+0.75</f>
        <v>4</v>
      </c>
    </row>
    <row r="15" spans="2:8" x14ac:dyDescent="0.25">
      <c r="B15" s="17" t="s">
        <v>21</v>
      </c>
      <c r="C15" s="18">
        <v>1</v>
      </c>
      <c r="D15" s="19">
        <f>(D14*C15)</f>
        <v>1</v>
      </c>
      <c r="E15" s="19">
        <f>(E14*C15)</f>
        <v>1.75</v>
      </c>
      <c r="F15" s="19">
        <f>(F14*C15)</f>
        <v>2.5</v>
      </c>
      <c r="G15" s="19">
        <f>(G14*C15)</f>
        <v>3.25</v>
      </c>
      <c r="H15" s="19">
        <f>(H14*C15)</f>
        <v>4</v>
      </c>
    </row>
    <row r="16" spans="2:8" x14ac:dyDescent="0.25">
      <c r="B16" s="17" t="s">
        <v>22</v>
      </c>
      <c r="C16" s="18">
        <v>2</v>
      </c>
      <c r="D16" s="19">
        <f>(D14*C16)</f>
        <v>2</v>
      </c>
      <c r="E16" s="19">
        <v>3</v>
      </c>
      <c r="F16" s="19">
        <f>(F14*C16)</f>
        <v>5</v>
      </c>
      <c r="G16" s="19">
        <f>(G14*C16)</f>
        <v>6.5</v>
      </c>
      <c r="H16" s="19">
        <f>(H14*C16)</f>
        <v>8</v>
      </c>
    </row>
    <row r="17" spans="2:11" x14ac:dyDescent="0.25">
      <c r="B17" s="17" t="s">
        <v>23</v>
      </c>
      <c r="C17" s="18">
        <v>3</v>
      </c>
      <c r="D17" s="19">
        <f>(D14*C17)</f>
        <v>3</v>
      </c>
      <c r="E17" s="19">
        <f>(E14*C17)</f>
        <v>5.25</v>
      </c>
      <c r="F17" s="19">
        <f>(F14*C17)</f>
        <v>7.5</v>
      </c>
      <c r="G17" s="19">
        <f>(G14*C17)</f>
        <v>9.75</v>
      </c>
      <c r="H17" s="19">
        <f>(H14*C17)</f>
        <v>12</v>
      </c>
    </row>
    <row r="19" spans="2:11" x14ac:dyDescent="0.25">
      <c r="B19" s="20" t="s">
        <v>142</v>
      </c>
      <c r="C19" s="21"/>
    </row>
    <row r="21" spans="2:11" ht="13.8" x14ac:dyDescent="0.3">
      <c r="B21" s="22" t="s">
        <v>29</v>
      </c>
      <c r="C21" s="23" t="s">
        <v>14</v>
      </c>
      <c r="D21" s="24" t="s">
        <v>15</v>
      </c>
      <c r="E21" s="24" t="s">
        <v>16</v>
      </c>
      <c r="F21" s="24" t="s">
        <v>17</v>
      </c>
      <c r="G21" s="24" t="s">
        <v>18</v>
      </c>
      <c r="H21" s="24" t="s">
        <v>19</v>
      </c>
      <c r="I21" s="25"/>
      <c r="J21" s="25"/>
      <c r="K21" s="25"/>
    </row>
    <row r="22" spans="2:11" ht="13.8" x14ac:dyDescent="0.3">
      <c r="B22" s="26" t="s">
        <v>20</v>
      </c>
      <c r="C22" s="27"/>
      <c r="D22" s="27"/>
      <c r="E22" s="27"/>
      <c r="F22" s="27"/>
      <c r="G22" s="27"/>
      <c r="H22" s="27"/>
      <c r="I22" s="25"/>
      <c r="J22" s="25"/>
      <c r="K22" s="25"/>
    </row>
    <row r="23" spans="2:11" ht="13.8" x14ac:dyDescent="0.3">
      <c r="B23" s="28" t="s">
        <v>21</v>
      </c>
      <c r="C23" s="27"/>
      <c r="D23" s="132">
        <v>31.96</v>
      </c>
      <c r="E23" s="132">
        <f>D23*E15</f>
        <v>55.93</v>
      </c>
      <c r="F23" s="132">
        <f>D23*F15</f>
        <v>79.900000000000006</v>
      </c>
      <c r="G23" s="132">
        <f>D23*G15</f>
        <v>103.87</v>
      </c>
      <c r="H23" s="132">
        <f>D23*H15</f>
        <v>127.84</v>
      </c>
      <c r="I23" s="25"/>
      <c r="J23" s="25"/>
      <c r="K23" s="25"/>
    </row>
    <row r="24" spans="2:11" ht="13.8" x14ac:dyDescent="0.3">
      <c r="B24" s="28" t="s">
        <v>22</v>
      </c>
      <c r="C24" s="27"/>
      <c r="D24" s="132">
        <f>D23*D16</f>
        <v>63.92</v>
      </c>
      <c r="E24" s="132">
        <f>D23*E16</f>
        <v>95.88</v>
      </c>
      <c r="F24" s="132">
        <f>D23*F16</f>
        <v>159.80000000000001</v>
      </c>
      <c r="G24" s="132">
        <f>D23*G16</f>
        <v>207.74</v>
      </c>
      <c r="H24" s="132">
        <f>D23*H16</f>
        <v>255.68</v>
      </c>
      <c r="I24" s="25"/>
      <c r="J24" s="25"/>
      <c r="K24" s="25"/>
    </row>
    <row r="25" spans="2:11" ht="13.8" x14ac:dyDescent="0.3">
      <c r="B25" s="28" t="s">
        <v>23</v>
      </c>
      <c r="C25" s="27"/>
      <c r="D25" s="132">
        <f>D23*D17</f>
        <v>95.88</v>
      </c>
      <c r="E25" s="132">
        <f>D23*E17</f>
        <v>167.79</v>
      </c>
      <c r="F25" s="132">
        <f>D23*F17</f>
        <v>239.70000000000002</v>
      </c>
      <c r="G25" s="132">
        <f>D23*G17</f>
        <v>311.61</v>
      </c>
      <c r="H25" s="132">
        <f>D23*H17</f>
        <v>383.52</v>
      </c>
      <c r="I25" s="25"/>
      <c r="J25" s="25"/>
      <c r="K25" s="25"/>
    </row>
    <row r="26" spans="2:11" ht="14.4" thickBot="1" x14ac:dyDescent="0.35"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2:11" ht="14.4" thickBot="1" x14ac:dyDescent="0.3">
      <c r="B27" s="64" t="s">
        <v>30</v>
      </c>
      <c r="C27" s="29"/>
      <c r="D27" s="30"/>
      <c r="E27" s="29"/>
      <c r="F27" s="143">
        <v>167.79</v>
      </c>
      <c r="G27" s="152" t="s">
        <v>334</v>
      </c>
      <c r="H27" s="32"/>
      <c r="I27" s="73" t="s">
        <v>31</v>
      </c>
      <c r="J27" s="32"/>
      <c r="K27" s="32"/>
    </row>
    <row r="28" spans="2:11" ht="15.6" x14ac:dyDescent="0.25">
      <c r="B28" s="34"/>
      <c r="C28" s="32"/>
      <c r="D28" s="35"/>
      <c r="E28" s="32"/>
      <c r="F28" s="33"/>
      <c r="G28" s="32"/>
      <c r="H28" s="32"/>
      <c r="I28" s="32"/>
      <c r="J28" s="32"/>
      <c r="K28" s="32"/>
    </row>
    <row r="29" spans="2:11" ht="13.8" x14ac:dyDescent="0.25">
      <c r="B29" s="36" t="s">
        <v>34</v>
      </c>
      <c r="C29" s="32"/>
      <c r="D29" s="35"/>
      <c r="E29" s="32"/>
      <c r="F29" s="33"/>
      <c r="G29" s="32"/>
      <c r="H29" s="32"/>
      <c r="I29" s="32"/>
      <c r="J29" s="32"/>
      <c r="K29" s="32"/>
    </row>
    <row r="30" spans="2:11" ht="15.6" x14ac:dyDescent="0.25">
      <c r="B30" s="34"/>
      <c r="C30" s="32"/>
      <c r="D30" s="35"/>
      <c r="E30" s="32"/>
      <c r="F30" s="40" t="s">
        <v>37</v>
      </c>
      <c r="G30" s="32"/>
      <c r="H30" s="32"/>
      <c r="I30" s="37"/>
      <c r="J30" s="32"/>
      <c r="K30" s="32"/>
    </row>
    <row r="31" spans="2:11" x14ac:dyDescent="0.25">
      <c r="B31" s="38" t="s">
        <v>35</v>
      </c>
      <c r="C31" s="38"/>
      <c r="D31" s="38" t="s">
        <v>36</v>
      </c>
      <c r="E31" s="39">
        <v>0</v>
      </c>
      <c r="F31" s="42" t="s">
        <v>21</v>
      </c>
    </row>
    <row r="32" spans="2:11" x14ac:dyDescent="0.25">
      <c r="B32" s="41" t="s">
        <v>76</v>
      </c>
      <c r="C32" s="41"/>
      <c r="D32" s="41" t="s">
        <v>36</v>
      </c>
      <c r="E32" s="39">
        <v>0</v>
      </c>
      <c r="F32" s="42" t="s">
        <v>17</v>
      </c>
    </row>
    <row r="33" spans="2:11" x14ac:dyDescent="0.25">
      <c r="B33" s="38" t="s">
        <v>40</v>
      </c>
      <c r="C33" s="38"/>
      <c r="D33" s="38" t="s">
        <v>36</v>
      </c>
      <c r="E33" s="39">
        <v>0</v>
      </c>
      <c r="F33" s="42" t="s">
        <v>23</v>
      </c>
    </row>
    <row r="35" spans="2:11" x14ac:dyDescent="0.25">
      <c r="B35" s="38" t="s">
        <v>77</v>
      </c>
      <c r="C35" s="44"/>
      <c r="D35" s="38"/>
      <c r="E35" s="38"/>
      <c r="F35" s="38"/>
      <c r="G35" s="38"/>
      <c r="H35" s="38"/>
      <c r="I35" s="38"/>
      <c r="J35" s="45">
        <v>3</v>
      </c>
      <c r="K35" s="39">
        <v>0</v>
      </c>
    </row>
    <row r="36" spans="2:11" x14ac:dyDescent="0.25">
      <c r="B36" s="41" t="s">
        <v>78</v>
      </c>
      <c r="C36" s="46"/>
      <c r="D36" s="41"/>
      <c r="E36" s="41"/>
      <c r="F36" s="41"/>
      <c r="G36" s="41"/>
      <c r="H36" s="41"/>
      <c r="I36" s="41"/>
      <c r="J36" s="45">
        <v>2</v>
      </c>
      <c r="K36" s="39">
        <v>0</v>
      </c>
    </row>
    <row r="37" spans="2:11" x14ac:dyDescent="0.25">
      <c r="B37" s="38" t="s">
        <v>79</v>
      </c>
      <c r="C37" s="44"/>
      <c r="D37" s="38"/>
      <c r="E37" s="38"/>
      <c r="F37" s="38"/>
      <c r="G37" s="38"/>
      <c r="H37" s="38"/>
      <c r="I37" s="38"/>
      <c r="J37" s="45">
        <v>2</v>
      </c>
      <c r="K37" s="39">
        <v>0</v>
      </c>
    </row>
    <row r="38" spans="2:11" x14ac:dyDescent="0.25">
      <c r="B38" s="41" t="s">
        <v>80</v>
      </c>
      <c r="C38" s="46"/>
      <c r="D38" s="41"/>
      <c r="E38" s="41"/>
      <c r="F38" s="41"/>
      <c r="G38" s="41"/>
      <c r="H38" s="41"/>
      <c r="I38" s="41"/>
      <c r="J38" s="45">
        <v>3</v>
      </c>
      <c r="K38" s="39">
        <v>0</v>
      </c>
    </row>
    <row r="39" spans="2:11" x14ac:dyDescent="0.25">
      <c r="B39" s="38" t="s">
        <v>81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82</v>
      </c>
      <c r="C40" s="46"/>
      <c r="D40" s="41"/>
      <c r="E40" s="41"/>
      <c r="F40" s="41"/>
      <c r="G40" s="41"/>
      <c r="H40" s="41"/>
      <c r="I40" s="41"/>
      <c r="J40" s="45">
        <v>2</v>
      </c>
      <c r="K40" s="39">
        <v>0</v>
      </c>
    </row>
    <row r="41" spans="2:11" x14ac:dyDescent="0.25">
      <c r="B41" s="38" t="s">
        <v>50</v>
      </c>
      <c r="C41" s="44"/>
      <c r="D41" s="38"/>
      <c r="E41" s="38"/>
      <c r="F41" s="38"/>
      <c r="G41" s="38"/>
      <c r="H41" s="38"/>
      <c r="I41" s="38"/>
      <c r="J41" s="45">
        <v>3</v>
      </c>
      <c r="K41" s="39">
        <v>0</v>
      </c>
    </row>
    <row r="42" spans="2:11" x14ac:dyDescent="0.25">
      <c r="B42" s="41" t="s">
        <v>83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52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84</v>
      </c>
      <c r="C44" s="46"/>
      <c r="D44" s="41"/>
      <c r="E44" s="41"/>
      <c r="F44" s="41"/>
      <c r="G44" s="41"/>
      <c r="H44" s="41"/>
      <c r="I44" s="41"/>
      <c r="J44" s="45">
        <v>3</v>
      </c>
      <c r="K44" s="39">
        <v>0</v>
      </c>
    </row>
    <row r="45" spans="2:11" x14ac:dyDescent="0.25">
      <c r="B45" s="38" t="s">
        <v>85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86</v>
      </c>
      <c r="C46" s="46"/>
      <c r="D46" s="41"/>
      <c r="E46" s="41"/>
      <c r="F46" s="41"/>
      <c r="G46" s="41"/>
      <c r="H46" s="41"/>
      <c r="I46" s="41"/>
      <c r="J46" s="45">
        <v>2</v>
      </c>
      <c r="K46" s="39">
        <v>0</v>
      </c>
    </row>
    <row r="47" spans="2:11" x14ac:dyDescent="0.25">
      <c r="B47" s="38" t="s">
        <v>87</v>
      </c>
      <c r="C47" s="44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335</v>
      </c>
      <c r="C48" s="46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337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88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336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2" spans="2:11" x14ac:dyDescent="0.25">
      <c r="B52" s="41" t="s">
        <v>54</v>
      </c>
      <c r="C52" s="41"/>
      <c r="D52" s="41"/>
      <c r="E52" s="41"/>
      <c r="F52" s="41"/>
      <c r="G52" s="41"/>
      <c r="H52" s="41"/>
      <c r="I52" s="41"/>
      <c r="J52" s="45">
        <v>3</v>
      </c>
      <c r="K52" s="39">
        <v>0</v>
      </c>
    </row>
    <row r="53" spans="2:11" x14ac:dyDescent="0.25">
      <c r="B53" s="38" t="s">
        <v>56</v>
      </c>
      <c r="C53" s="38"/>
      <c r="D53" s="38"/>
      <c r="E53" s="38"/>
      <c r="F53" s="38"/>
      <c r="G53" s="38"/>
      <c r="H53" s="38"/>
      <c r="I53" s="38"/>
      <c r="J53" s="45">
        <v>2</v>
      </c>
      <c r="K53" s="39">
        <v>0</v>
      </c>
    </row>
    <row r="54" spans="2:11" x14ac:dyDescent="0.25">
      <c r="B54" s="38" t="s">
        <v>88</v>
      </c>
      <c r="C54" s="44"/>
      <c r="D54" s="38"/>
      <c r="E54" s="38"/>
      <c r="F54" s="38"/>
      <c r="G54" s="38"/>
      <c r="H54" s="38"/>
      <c r="I54" s="38"/>
      <c r="J54" s="45">
        <v>3</v>
      </c>
      <c r="K54" s="39">
        <v>0</v>
      </c>
    </row>
    <row r="56" spans="2:11" ht="14.4" x14ac:dyDescent="0.3">
      <c r="B56" s="43" t="s">
        <v>59</v>
      </c>
    </row>
    <row r="58" spans="2:11" ht="14.4" x14ac:dyDescent="0.35">
      <c r="B58" s="38" t="s">
        <v>89</v>
      </c>
      <c r="C58" s="47"/>
      <c r="D58" s="47"/>
      <c r="E58" s="47"/>
      <c r="F58" s="47"/>
      <c r="G58" s="47"/>
      <c r="H58" s="47"/>
      <c r="I58" s="47"/>
      <c r="J58" s="131">
        <v>0.5</v>
      </c>
      <c r="K58" s="49">
        <v>0</v>
      </c>
    </row>
    <row r="59" spans="2:11" ht="14.4" x14ac:dyDescent="0.35">
      <c r="B59" s="41" t="s">
        <v>61</v>
      </c>
      <c r="J59" s="131">
        <v>0.5</v>
      </c>
      <c r="K59" s="49">
        <v>0</v>
      </c>
    </row>
    <row r="60" spans="2:11" ht="14.4" x14ac:dyDescent="0.35">
      <c r="B60" s="38" t="s">
        <v>90</v>
      </c>
      <c r="C60" s="47"/>
      <c r="D60" s="47"/>
      <c r="E60" s="47"/>
      <c r="F60" s="47"/>
      <c r="G60" s="47"/>
      <c r="H60" s="47"/>
      <c r="I60" s="47"/>
      <c r="J60" s="131">
        <v>0.5</v>
      </c>
      <c r="K60" s="49">
        <v>0</v>
      </c>
    </row>
    <row r="61" spans="2:11" ht="14.4" x14ac:dyDescent="0.35">
      <c r="B61" s="41" t="s">
        <v>63</v>
      </c>
      <c r="J61" s="131">
        <v>0.25</v>
      </c>
      <c r="K61" s="49">
        <v>0</v>
      </c>
    </row>
    <row r="62" spans="2:11" ht="14.4" x14ac:dyDescent="0.35">
      <c r="C62" s="145"/>
      <c r="K62" s="50"/>
    </row>
    <row r="63" spans="2:11" ht="14.4" x14ac:dyDescent="0.35">
      <c r="B63" s="54" t="s">
        <v>91</v>
      </c>
      <c r="C63" s="183">
        <f>(75+F27)+(F27*(((E31+E32+E32)+(K35+K36+K37+K38+K39+K40+K41+K42+K43+K44+K45+K46+K47+K48+K49+K50+K51+K52+K53+K54))-(K58+K59+K60+K61)))</f>
        <v>242.79</v>
      </c>
      <c r="D63" s="149" t="s">
        <v>334</v>
      </c>
      <c r="E63" s="54"/>
      <c r="F63" s="53"/>
      <c r="G63" s="53"/>
      <c r="H63" s="53"/>
      <c r="K63" s="50"/>
    </row>
    <row r="64" spans="2:11" ht="14.4" x14ac:dyDescent="0.35">
      <c r="B64" s="54" t="s">
        <v>92</v>
      </c>
      <c r="C64" s="183">
        <v>75</v>
      </c>
      <c r="D64" s="149" t="s">
        <v>334</v>
      </c>
      <c r="E64" s="54"/>
      <c r="F64" s="53"/>
      <c r="G64" s="53"/>
      <c r="H64" s="53"/>
      <c r="K64" s="50"/>
    </row>
    <row r="65" spans="2:11" ht="14.4" x14ac:dyDescent="0.35">
      <c r="C65" s="184"/>
      <c r="D65" s="53"/>
      <c r="E65" s="54"/>
      <c r="F65" s="53"/>
      <c r="G65" s="53"/>
      <c r="H65" s="53"/>
      <c r="K65" s="50"/>
    </row>
    <row r="66" spans="2:11" ht="13.8" x14ac:dyDescent="0.3">
      <c r="B66" s="51" t="s">
        <v>69</v>
      </c>
      <c r="C66" s="178">
        <f>IF(C63&lt;C64,C64,C63)</f>
        <v>242.79</v>
      </c>
      <c r="D66" s="162" t="s">
        <v>334</v>
      </c>
      <c r="E66" s="54"/>
      <c r="F66" s="53"/>
      <c r="G66" s="53"/>
      <c r="H66" s="53"/>
      <c r="I66" s="53"/>
      <c r="J66" s="53"/>
      <c r="K66" s="53"/>
    </row>
    <row r="67" spans="2:11" ht="13.8" x14ac:dyDescent="0.3">
      <c r="B67" s="53"/>
      <c r="C67" s="179"/>
      <c r="D67" s="53"/>
      <c r="E67" s="53"/>
      <c r="F67" s="53"/>
      <c r="G67" s="53"/>
      <c r="H67" s="53"/>
      <c r="I67" s="53"/>
      <c r="J67" s="53"/>
      <c r="K67" s="53"/>
    </row>
    <row r="68" spans="2:11" ht="13.8" x14ac:dyDescent="0.3">
      <c r="B68" s="55" t="s">
        <v>70</v>
      </c>
      <c r="C68" s="180" t="s">
        <v>71</v>
      </c>
      <c r="D68" s="55"/>
      <c r="E68" s="56">
        <v>0</v>
      </c>
      <c r="F68" s="41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  <c r="I69" s="53"/>
      <c r="J69" s="53"/>
      <c r="K69" s="53"/>
    </row>
    <row r="70" spans="2:11" ht="13.8" x14ac:dyDescent="0.3">
      <c r="B70" s="60" t="s">
        <v>72</v>
      </c>
      <c r="C70" s="182">
        <f>C66*E68</f>
        <v>0</v>
      </c>
      <c r="D70" s="162" t="s">
        <v>334</v>
      </c>
      <c r="E70" s="58"/>
      <c r="F70" s="59"/>
      <c r="G70" s="53"/>
      <c r="H70" s="53"/>
      <c r="I70" s="53"/>
      <c r="J70" s="53"/>
      <c r="K70" s="53"/>
    </row>
    <row r="71" spans="2:11" ht="13.8" x14ac:dyDescent="0.3">
      <c r="B71" s="37"/>
      <c r="C71" s="181"/>
      <c r="D71" s="41"/>
      <c r="E71" s="58"/>
      <c r="F71" s="59"/>
      <c r="G71" s="53"/>
      <c r="H71" s="53"/>
      <c r="I71" s="53"/>
      <c r="J71" s="53"/>
      <c r="K71" s="53"/>
    </row>
    <row r="72" spans="2:11" ht="13.8" x14ac:dyDescent="0.3">
      <c r="B72" s="55" t="s">
        <v>97</v>
      </c>
      <c r="C72" s="180" t="s">
        <v>71</v>
      </c>
      <c r="D72" s="55"/>
      <c r="E72" s="56">
        <v>0</v>
      </c>
      <c r="F72" s="41"/>
      <c r="G72" s="53"/>
      <c r="H72" s="53"/>
      <c r="I72" s="53"/>
      <c r="J72" s="53"/>
      <c r="K72" s="53"/>
    </row>
    <row r="73" spans="2:11" ht="13.8" x14ac:dyDescent="0.3">
      <c r="B73" s="37"/>
      <c r="C73" s="181"/>
      <c r="D73" s="41"/>
      <c r="E73" s="58"/>
      <c r="F73" s="59"/>
      <c r="G73" s="53"/>
      <c r="H73" s="53"/>
    </row>
    <row r="74" spans="2:11" ht="13.8" x14ac:dyDescent="0.3">
      <c r="B74" s="60" t="s">
        <v>94</v>
      </c>
      <c r="C74" s="182">
        <f>IF((C66*E68)&gt;0,(C70*E72),IF((C66*E68)=0,(C66*E72)))</f>
        <v>0</v>
      </c>
      <c r="D74" s="162" t="s">
        <v>334</v>
      </c>
      <c r="E74" s="58"/>
      <c r="F74" s="59"/>
      <c r="G74" s="53"/>
      <c r="H74" s="53"/>
    </row>
    <row r="75" spans="2:11" ht="13.8" thickBot="1" x14ac:dyDescent="0.3">
      <c r="B75" s="41"/>
      <c r="C75" s="176"/>
      <c r="D75" s="41"/>
      <c r="E75" s="41"/>
      <c r="F75" s="41"/>
    </row>
    <row r="76" spans="2:11" ht="13.8" thickBot="1" x14ac:dyDescent="0.3">
      <c r="B76" s="71" t="s">
        <v>74</v>
      </c>
      <c r="C76" s="62"/>
      <c r="D76" s="62"/>
      <c r="E76" s="63"/>
      <c r="F76" s="72" t="s">
        <v>75</v>
      </c>
      <c r="G76" s="2"/>
      <c r="H76" s="3"/>
    </row>
  </sheetData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2:K76"/>
  <sheetViews>
    <sheetView topLeftCell="A61" workbookViewId="0">
      <selection activeCell="C63" sqref="C63:C74"/>
    </sheetView>
  </sheetViews>
  <sheetFormatPr defaultRowHeight="13.2" x14ac:dyDescent="0.25"/>
  <cols>
    <col min="2" max="2" width="25.3320312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311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464</v>
      </c>
      <c r="C5" s="7"/>
      <c r="D5" s="7"/>
      <c r="E5" s="8"/>
      <c r="F5" s="8"/>
      <c r="G5" s="9"/>
    </row>
    <row r="6" spans="2:8" x14ac:dyDescent="0.25">
      <c r="B6" s="68" t="s">
        <v>280</v>
      </c>
      <c r="C6" s="10"/>
      <c r="D6" s="10"/>
      <c r="E6" s="11"/>
      <c r="F6" s="11"/>
      <c r="G6" s="12"/>
    </row>
    <row r="7" spans="2:8" x14ac:dyDescent="0.25">
      <c r="B7" s="68" t="s">
        <v>281</v>
      </c>
      <c r="C7" s="10"/>
      <c r="D7" s="10"/>
      <c r="E7" s="11"/>
      <c r="F7" s="11"/>
      <c r="G7" s="12"/>
    </row>
    <row r="8" spans="2:8" x14ac:dyDescent="0.25">
      <c r="B8" s="68" t="s">
        <v>463</v>
      </c>
      <c r="C8" s="10"/>
      <c r="D8" s="10"/>
      <c r="E8" s="11"/>
      <c r="F8" s="11"/>
      <c r="G8" s="12"/>
    </row>
    <row r="9" spans="2:8" ht="13.8" thickBot="1" x14ac:dyDescent="0.3">
      <c r="B9" s="13"/>
      <c r="C9" s="14"/>
      <c r="D9" s="14"/>
      <c r="E9" s="14"/>
      <c r="F9" s="14"/>
      <c r="G9" s="65"/>
      <c r="H9" s="6"/>
    </row>
    <row r="10" spans="2:8" x14ac:dyDescent="0.25">
      <c r="B10" s="6"/>
      <c r="C10" s="6"/>
      <c r="D10" s="6"/>
      <c r="E10" s="6"/>
      <c r="F10" s="6"/>
      <c r="G10" s="6"/>
      <c r="H10" s="6"/>
    </row>
    <row r="11" spans="2:8" x14ac:dyDescent="0.25">
      <c r="B11" s="6"/>
      <c r="C11" s="6"/>
      <c r="D11" s="6"/>
      <c r="E11" s="6"/>
      <c r="F11" s="6"/>
      <c r="G11" s="6"/>
      <c r="H11" s="6"/>
    </row>
    <row r="12" spans="2:8" x14ac:dyDescent="0.25">
      <c r="B12" s="6"/>
      <c r="C12" s="6"/>
      <c r="D12" s="6"/>
      <c r="E12" s="6"/>
      <c r="F12" s="6"/>
      <c r="G12" s="6"/>
      <c r="H12" s="6"/>
    </row>
    <row r="13" spans="2:8" x14ac:dyDescent="0.25">
      <c r="B13" s="15" t="s">
        <v>13</v>
      </c>
      <c r="C13" s="16" t="s">
        <v>14</v>
      </c>
      <c r="D13" s="17" t="s">
        <v>15</v>
      </c>
      <c r="E13" s="17" t="s">
        <v>16</v>
      </c>
      <c r="F13" s="17" t="s">
        <v>17</v>
      </c>
      <c r="G13" s="17" t="s">
        <v>18</v>
      </c>
      <c r="H13" s="17" t="s">
        <v>19</v>
      </c>
    </row>
    <row r="14" spans="2:8" x14ac:dyDescent="0.25">
      <c r="B14" s="16" t="s">
        <v>20</v>
      </c>
      <c r="C14" s="18"/>
      <c r="D14" s="18">
        <v>1</v>
      </c>
      <c r="E14" s="18">
        <f>D14+0.75</f>
        <v>1.75</v>
      </c>
      <c r="F14" s="18">
        <f>E14+0.75</f>
        <v>2.5</v>
      </c>
      <c r="G14" s="18">
        <f>F14+0.75</f>
        <v>3.25</v>
      </c>
      <c r="H14" s="18">
        <f>G14+0.75</f>
        <v>4</v>
      </c>
    </row>
    <row r="15" spans="2:8" x14ac:dyDescent="0.25">
      <c r="B15" s="17" t="s">
        <v>21</v>
      </c>
      <c r="C15" s="18">
        <v>1</v>
      </c>
      <c r="D15" s="19">
        <f>(D14*C15)</f>
        <v>1</v>
      </c>
      <c r="E15" s="19">
        <f>(E14*C15)</f>
        <v>1.75</v>
      </c>
      <c r="F15" s="19">
        <f>(F14*C15)</f>
        <v>2.5</v>
      </c>
      <c r="G15" s="19">
        <f>(G14*C15)</f>
        <v>3.25</v>
      </c>
      <c r="H15" s="19">
        <f>(H14*C15)</f>
        <v>4</v>
      </c>
    </row>
    <row r="16" spans="2:8" x14ac:dyDescent="0.25">
      <c r="B16" s="17" t="s">
        <v>22</v>
      </c>
      <c r="C16" s="18">
        <v>2</v>
      </c>
      <c r="D16" s="19">
        <f>(D14*C16)</f>
        <v>2</v>
      </c>
      <c r="E16" s="19">
        <v>3</v>
      </c>
      <c r="F16" s="19">
        <f>(F14*C16)</f>
        <v>5</v>
      </c>
      <c r="G16" s="19">
        <f>(G14*C16)</f>
        <v>6.5</v>
      </c>
      <c r="H16" s="19">
        <f>(H14*C16)</f>
        <v>8</v>
      </c>
    </row>
    <row r="17" spans="2:11" x14ac:dyDescent="0.25">
      <c r="B17" s="17" t="s">
        <v>23</v>
      </c>
      <c r="C17" s="18">
        <v>3</v>
      </c>
      <c r="D17" s="19">
        <f>(D14*C17)</f>
        <v>3</v>
      </c>
      <c r="E17" s="19">
        <f>(E14*C17)</f>
        <v>5.25</v>
      </c>
      <c r="F17" s="19">
        <f>(F14*C17)</f>
        <v>7.5</v>
      </c>
      <c r="G17" s="19">
        <f>(G14*C17)</f>
        <v>9.75</v>
      </c>
      <c r="H17" s="19">
        <f>(H14*C17)</f>
        <v>12</v>
      </c>
    </row>
    <row r="19" spans="2:11" x14ac:dyDescent="0.25">
      <c r="B19" s="20" t="s">
        <v>142</v>
      </c>
      <c r="C19" s="21"/>
    </row>
    <row r="21" spans="2:11" ht="13.8" x14ac:dyDescent="0.3">
      <c r="B21" s="22" t="s">
        <v>29</v>
      </c>
      <c r="C21" s="23" t="s">
        <v>14</v>
      </c>
      <c r="D21" s="24" t="s">
        <v>15</v>
      </c>
      <c r="E21" s="24" t="s">
        <v>16</v>
      </c>
      <c r="F21" s="24" t="s">
        <v>17</v>
      </c>
      <c r="G21" s="24" t="s">
        <v>18</v>
      </c>
      <c r="H21" s="24" t="s">
        <v>19</v>
      </c>
      <c r="I21" s="25"/>
      <c r="J21" s="25"/>
      <c r="K21" s="25"/>
    </row>
    <row r="22" spans="2:11" ht="13.8" x14ac:dyDescent="0.3">
      <c r="B22" s="26" t="s">
        <v>20</v>
      </c>
      <c r="C22" s="27"/>
      <c r="D22" s="27"/>
      <c r="E22" s="27"/>
      <c r="F22" s="27"/>
      <c r="G22" s="27"/>
      <c r="H22" s="27"/>
      <c r="I22" s="25"/>
      <c r="J22" s="25"/>
      <c r="K22" s="25"/>
    </row>
    <row r="23" spans="2:11" ht="13.8" x14ac:dyDescent="0.3">
      <c r="B23" s="28" t="s">
        <v>21</v>
      </c>
      <c r="C23" s="27"/>
      <c r="D23" s="132">
        <v>15.38</v>
      </c>
      <c r="E23" s="132">
        <f>D23*E15</f>
        <v>26.915000000000003</v>
      </c>
      <c r="F23" s="132">
        <f>D23*F15</f>
        <v>38.450000000000003</v>
      </c>
      <c r="G23" s="132">
        <f>D23*G15</f>
        <v>49.984999999999999</v>
      </c>
      <c r="H23" s="132">
        <f>D23*H15</f>
        <v>61.52</v>
      </c>
      <c r="I23" s="25"/>
      <c r="J23" s="25"/>
      <c r="K23" s="25"/>
    </row>
    <row r="24" spans="2:11" ht="13.8" x14ac:dyDescent="0.3">
      <c r="B24" s="28" t="s">
        <v>22</v>
      </c>
      <c r="C24" s="27"/>
      <c r="D24" s="132">
        <f>D23*D16</f>
        <v>30.76</v>
      </c>
      <c r="E24" s="132">
        <f>D23*E16</f>
        <v>46.14</v>
      </c>
      <c r="F24" s="132">
        <f>D23*F16</f>
        <v>76.900000000000006</v>
      </c>
      <c r="G24" s="132">
        <f>D23*G16</f>
        <v>99.97</v>
      </c>
      <c r="H24" s="132">
        <f>D23*H16</f>
        <v>123.04</v>
      </c>
      <c r="I24" s="25"/>
      <c r="J24" s="25"/>
      <c r="K24" s="25"/>
    </row>
    <row r="25" spans="2:11" ht="13.8" x14ac:dyDescent="0.3">
      <c r="B25" s="28" t="s">
        <v>23</v>
      </c>
      <c r="C25" s="27"/>
      <c r="D25" s="132">
        <f>D23*D17</f>
        <v>46.14</v>
      </c>
      <c r="E25" s="132">
        <f>D23*E17</f>
        <v>80.745000000000005</v>
      </c>
      <c r="F25" s="132">
        <f>D23*F17</f>
        <v>115.35000000000001</v>
      </c>
      <c r="G25" s="132">
        <f>D23*G17</f>
        <v>149.95500000000001</v>
      </c>
      <c r="H25" s="132">
        <f>D23*H17</f>
        <v>184.56</v>
      </c>
      <c r="I25" s="25"/>
      <c r="J25" s="25"/>
      <c r="K25" s="25"/>
    </row>
    <row r="26" spans="2:11" ht="14.4" thickBot="1" x14ac:dyDescent="0.35"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2:11" ht="14.4" thickBot="1" x14ac:dyDescent="0.3">
      <c r="B27" s="64" t="s">
        <v>30</v>
      </c>
      <c r="C27" s="29"/>
      <c r="D27" s="30"/>
      <c r="E27" s="29"/>
      <c r="F27" s="143">
        <v>80.75</v>
      </c>
      <c r="G27" s="152" t="s">
        <v>334</v>
      </c>
      <c r="H27" s="32"/>
      <c r="I27" s="73" t="s">
        <v>31</v>
      </c>
      <c r="J27" s="32"/>
      <c r="K27" s="32"/>
    </row>
    <row r="28" spans="2:11" ht="15.6" x14ac:dyDescent="0.25">
      <c r="B28" s="34"/>
      <c r="C28" s="32"/>
      <c r="D28" s="35"/>
      <c r="E28" s="32"/>
      <c r="F28" s="33"/>
      <c r="G28" s="32"/>
      <c r="H28" s="32"/>
      <c r="I28" s="32"/>
      <c r="J28" s="32"/>
      <c r="K28" s="32"/>
    </row>
    <row r="29" spans="2:11" ht="13.8" x14ac:dyDescent="0.25">
      <c r="B29" s="36" t="s">
        <v>34</v>
      </c>
      <c r="C29" s="32"/>
      <c r="D29" s="35"/>
      <c r="E29" s="32"/>
      <c r="F29" s="33"/>
      <c r="G29" s="32"/>
      <c r="H29" s="32"/>
      <c r="I29" s="32"/>
      <c r="J29" s="32"/>
      <c r="K29" s="32"/>
    </row>
    <row r="30" spans="2:11" ht="15.6" x14ac:dyDescent="0.25">
      <c r="B30" s="34"/>
      <c r="C30" s="32"/>
      <c r="D30" s="35"/>
      <c r="E30" s="32"/>
      <c r="F30" s="40" t="s">
        <v>37</v>
      </c>
      <c r="G30" s="32"/>
      <c r="H30" s="32"/>
      <c r="I30" s="37"/>
      <c r="J30" s="32"/>
      <c r="K30" s="32"/>
    </row>
    <row r="31" spans="2:11" x14ac:dyDescent="0.25">
      <c r="B31" s="38" t="s">
        <v>35</v>
      </c>
      <c r="C31" s="38"/>
      <c r="D31" s="38" t="s">
        <v>36</v>
      </c>
      <c r="E31" s="39">
        <v>0</v>
      </c>
      <c r="F31" s="42" t="s">
        <v>21</v>
      </c>
    </row>
    <row r="32" spans="2:11" x14ac:dyDescent="0.25">
      <c r="B32" s="41" t="s">
        <v>76</v>
      </c>
      <c r="C32" s="41"/>
      <c r="D32" s="41" t="s">
        <v>36</v>
      </c>
      <c r="E32" s="39">
        <v>0</v>
      </c>
      <c r="F32" s="42" t="s">
        <v>17</v>
      </c>
    </row>
    <row r="33" spans="2:11" x14ac:dyDescent="0.25">
      <c r="B33" s="38" t="s">
        <v>40</v>
      </c>
      <c r="C33" s="38"/>
      <c r="D33" s="38" t="s">
        <v>36</v>
      </c>
      <c r="E33" s="39">
        <v>0</v>
      </c>
      <c r="F33" s="42" t="s">
        <v>23</v>
      </c>
    </row>
    <row r="35" spans="2:11" x14ac:dyDescent="0.25">
      <c r="B35" s="38" t="s">
        <v>77</v>
      </c>
      <c r="C35" s="44"/>
      <c r="D35" s="38"/>
      <c r="E35" s="38"/>
      <c r="F35" s="38"/>
      <c r="G35" s="38"/>
      <c r="H35" s="38"/>
      <c r="I35" s="38"/>
      <c r="J35" s="45">
        <v>3</v>
      </c>
      <c r="K35" s="39">
        <v>0</v>
      </c>
    </row>
    <row r="36" spans="2:11" x14ac:dyDescent="0.25">
      <c r="B36" s="41" t="s">
        <v>78</v>
      </c>
      <c r="C36" s="46"/>
      <c r="D36" s="41"/>
      <c r="E36" s="41"/>
      <c r="F36" s="41"/>
      <c r="G36" s="41"/>
      <c r="H36" s="41"/>
      <c r="I36" s="41"/>
      <c r="J36" s="45">
        <v>2</v>
      </c>
      <c r="K36" s="39">
        <v>0</v>
      </c>
    </row>
    <row r="37" spans="2:11" x14ac:dyDescent="0.25">
      <c r="B37" s="38" t="s">
        <v>79</v>
      </c>
      <c r="C37" s="44"/>
      <c r="D37" s="38"/>
      <c r="E37" s="38"/>
      <c r="F37" s="38"/>
      <c r="G37" s="38"/>
      <c r="H37" s="38"/>
      <c r="I37" s="38"/>
      <c r="J37" s="45">
        <v>2</v>
      </c>
      <c r="K37" s="39">
        <v>0</v>
      </c>
    </row>
    <row r="38" spans="2:11" x14ac:dyDescent="0.25">
      <c r="B38" s="41" t="s">
        <v>80</v>
      </c>
      <c r="C38" s="46"/>
      <c r="D38" s="41"/>
      <c r="E38" s="41"/>
      <c r="F38" s="41"/>
      <c r="G38" s="41"/>
      <c r="H38" s="41"/>
      <c r="I38" s="41"/>
      <c r="J38" s="45">
        <v>3</v>
      </c>
      <c r="K38" s="39">
        <v>0</v>
      </c>
    </row>
    <row r="39" spans="2:11" x14ac:dyDescent="0.25">
      <c r="B39" s="38" t="s">
        <v>81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82</v>
      </c>
      <c r="C40" s="46"/>
      <c r="D40" s="41"/>
      <c r="E40" s="41"/>
      <c r="F40" s="41"/>
      <c r="G40" s="41"/>
      <c r="H40" s="41"/>
      <c r="I40" s="41"/>
      <c r="J40" s="45">
        <v>2</v>
      </c>
      <c r="K40" s="39">
        <v>0</v>
      </c>
    </row>
    <row r="41" spans="2:11" x14ac:dyDescent="0.25">
      <c r="B41" s="38" t="s">
        <v>50</v>
      </c>
      <c r="C41" s="44"/>
      <c r="D41" s="38"/>
      <c r="E41" s="38"/>
      <c r="F41" s="38"/>
      <c r="G41" s="38"/>
      <c r="H41" s="38"/>
      <c r="I41" s="38"/>
      <c r="J41" s="45">
        <v>3</v>
      </c>
      <c r="K41" s="39">
        <v>0</v>
      </c>
    </row>
    <row r="42" spans="2:11" x14ac:dyDescent="0.25">
      <c r="B42" s="41" t="s">
        <v>83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52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84</v>
      </c>
      <c r="C44" s="46"/>
      <c r="D44" s="41"/>
      <c r="E44" s="41"/>
      <c r="F44" s="41"/>
      <c r="G44" s="41"/>
      <c r="H44" s="41"/>
      <c r="I44" s="41"/>
      <c r="J44" s="45">
        <v>3</v>
      </c>
      <c r="K44" s="39">
        <v>0</v>
      </c>
    </row>
    <row r="45" spans="2:11" x14ac:dyDescent="0.25">
      <c r="B45" s="38" t="s">
        <v>85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86</v>
      </c>
      <c r="C46" s="46"/>
      <c r="D46" s="41"/>
      <c r="E46" s="41"/>
      <c r="F46" s="41"/>
      <c r="G46" s="41"/>
      <c r="H46" s="41"/>
      <c r="I46" s="41"/>
      <c r="J46" s="45">
        <v>2</v>
      </c>
      <c r="K46" s="39">
        <v>0</v>
      </c>
    </row>
    <row r="47" spans="2:11" x14ac:dyDescent="0.25">
      <c r="B47" s="38" t="s">
        <v>87</v>
      </c>
      <c r="C47" s="44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335</v>
      </c>
      <c r="C48" s="46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337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88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336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2" spans="2:11" x14ac:dyDescent="0.25">
      <c r="B52" s="41" t="s">
        <v>54</v>
      </c>
      <c r="C52" s="41"/>
      <c r="D52" s="41"/>
      <c r="E52" s="41"/>
      <c r="F52" s="41"/>
      <c r="G52" s="41"/>
      <c r="H52" s="41"/>
      <c r="I52" s="41"/>
      <c r="J52" s="45">
        <v>3</v>
      </c>
      <c r="K52" s="39">
        <v>0</v>
      </c>
    </row>
    <row r="53" spans="2:11" x14ac:dyDescent="0.25">
      <c r="B53" s="38" t="s">
        <v>56</v>
      </c>
      <c r="C53" s="38"/>
      <c r="D53" s="38"/>
      <c r="E53" s="38"/>
      <c r="F53" s="38"/>
      <c r="G53" s="38"/>
      <c r="H53" s="38"/>
      <c r="I53" s="38"/>
      <c r="J53" s="45">
        <v>2</v>
      </c>
      <c r="K53" s="39">
        <v>0</v>
      </c>
    </row>
    <row r="54" spans="2:11" x14ac:dyDescent="0.25">
      <c r="B54" s="38" t="s">
        <v>88</v>
      </c>
      <c r="C54" s="44"/>
      <c r="D54" s="38"/>
      <c r="E54" s="38"/>
      <c r="F54" s="38"/>
      <c r="G54" s="38"/>
      <c r="H54" s="38"/>
      <c r="I54" s="38"/>
      <c r="J54" s="45">
        <v>3</v>
      </c>
      <c r="K54" s="39">
        <v>0</v>
      </c>
    </row>
    <row r="56" spans="2:11" ht="14.4" x14ac:dyDescent="0.3">
      <c r="B56" s="43" t="s">
        <v>59</v>
      </c>
    </row>
    <row r="58" spans="2:11" ht="14.4" x14ac:dyDescent="0.35">
      <c r="B58" s="38" t="s">
        <v>89</v>
      </c>
      <c r="C58" s="47"/>
      <c r="D58" s="47"/>
      <c r="E58" s="47"/>
      <c r="F58" s="47"/>
      <c r="G58" s="47"/>
      <c r="H58" s="47"/>
      <c r="I58" s="47"/>
      <c r="J58" s="131">
        <v>0.5</v>
      </c>
      <c r="K58" s="49">
        <v>0</v>
      </c>
    </row>
    <row r="59" spans="2:11" ht="14.4" x14ac:dyDescent="0.35">
      <c r="B59" s="41" t="s">
        <v>61</v>
      </c>
      <c r="J59" s="131">
        <v>0.5</v>
      </c>
      <c r="K59" s="49">
        <v>0</v>
      </c>
    </row>
    <row r="60" spans="2:11" ht="14.4" x14ac:dyDescent="0.35">
      <c r="B60" s="38" t="s">
        <v>90</v>
      </c>
      <c r="C60" s="47"/>
      <c r="D60" s="47"/>
      <c r="E60" s="47"/>
      <c r="F60" s="47"/>
      <c r="G60" s="47"/>
      <c r="H60" s="47"/>
      <c r="I60" s="47"/>
      <c r="J60" s="131">
        <v>0.5</v>
      </c>
      <c r="K60" s="49">
        <v>0</v>
      </c>
    </row>
    <row r="61" spans="2:11" ht="14.4" x14ac:dyDescent="0.35">
      <c r="B61" s="41" t="s">
        <v>63</v>
      </c>
      <c r="J61" s="131">
        <v>0.25</v>
      </c>
      <c r="K61" s="49">
        <v>0</v>
      </c>
    </row>
    <row r="62" spans="2:11" ht="14.4" x14ac:dyDescent="0.35">
      <c r="C62" s="145"/>
      <c r="K62" s="50"/>
    </row>
    <row r="63" spans="2:11" ht="14.4" x14ac:dyDescent="0.35">
      <c r="B63" s="54" t="s">
        <v>91</v>
      </c>
      <c r="C63" s="183">
        <f>(25000+F27)+(F27*(((E31+E32+E32)+(K35+K36+K37+K38+K39+K40+K41+K42+K43+K44+K45+K46+K47+K48+K49+K50+K51+K52+K53+K54))-(K58+K59+K60+K61)))</f>
        <v>25080.75</v>
      </c>
      <c r="D63" s="149" t="s">
        <v>334</v>
      </c>
      <c r="E63" s="54"/>
      <c r="F63" s="53"/>
      <c r="G63" s="53"/>
      <c r="H63" s="53"/>
      <c r="K63" s="50"/>
    </row>
    <row r="64" spans="2:11" ht="14.4" x14ac:dyDescent="0.35">
      <c r="B64" s="54" t="s">
        <v>92</v>
      </c>
      <c r="C64" s="183">
        <v>75</v>
      </c>
      <c r="D64" s="149" t="s">
        <v>334</v>
      </c>
      <c r="E64" s="54"/>
      <c r="F64" s="53"/>
      <c r="G64" s="53"/>
      <c r="H64" s="53"/>
      <c r="K64" s="50"/>
    </row>
    <row r="65" spans="2:11" ht="14.4" x14ac:dyDescent="0.35">
      <c r="C65" s="184"/>
      <c r="D65" s="53"/>
      <c r="E65" s="54"/>
      <c r="F65" s="53"/>
      <c r="G65" s="53"/>
      <c r="H65" s="53"/>
      <c r="K65" s="50"/>
    </row>
    <row r="66" spans="2:11" ht="13.8" x14ac:dyDescent="0.3">
      <c r="B66" s="51" t="s">
        <v>69</v>
      </c>
      <c r="C66" s="178">
        <f>IF(C63&lt;C64,C64,C63)</f>
        <v>25080.75</v>
      </c>
      <c r="D66" s="162" t="s">
        <v>334</v>
      </c>
      <c r="E66" s="54"/>
      <c r="F66" s="53"/>
      <c r="G66" s="53"/>
      <c r="H66" s="53"/>
      <c r="I66" s="53"/>
      <c r="J66" s="53"/>
      <c r="K66" s="53"/>
    </row>
    <row r="67" spans="2:11" ht="13.8" x14ac:dyDescent="0.3">
      <c r="B67" s="53"/>
      <c r="C67" s="179"/>
      <c r="D67" s="53"/>
      <c r="E67" s="53"/>
      <c r="F67" s="53"/>
      <c r="G67" s="53"/>
      <c r="H67" s="53"/>
      <c r="I67" s="53"/>
      <c r="J67" s="53"/>
      <c r="K67" s="53"/>
    </row>
    <row r="68" spans="2:11" ht="13.8" x14ac:dyDescent="0.3">
      <c r="B68" s="55" t="s">
        <v>70</v>
      </c>
      <c r="C68" s="180" t="s">
        <v>71</v>
      </c>
      <c r="D68" s="55"/>
      <c r="E68" s="56">
        <v>0</v>
      </c>
      <c r="F68" s="41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  <c r="I69" s="53"/>
      <c r="J69" s="53"/>
      <c r="K69" s="53"/>
    </row>
    <row r="70" spans="2:11" ht="13.8" x14ac:dyDescent="0.3">
      <c r="B70" s="60" t="s">
        <v>72</v>
      </c>
      <c r="C70" s="182">
        <f>C66*E68</f>
        <v>0</v>
      </c>
      <c r="D70" s="162" t="s">
        <v>334</v>
      </c>
      <c r="E70" s="58"/>
      <c r="F70" s="59"/>
      <c r="G70" s="53"/>
      <c r="H70" s="53"/>
      <c r="I70" s="53"/>
      <c r="J70" s="53"/>
      <c r="K70" s="53"/>
    </row>
    <row r="71" spans="2:11" ht="13.8" x14ac:dyDescent="0.3">
      <c r="B71" s="37"/>
      <c r="C71" s="181"/>
      <c r="D71" s="41"/>
      <c r="E71" s="58"/>
      <c r="F71" s="59"/>
      <c r="G71" s="53"/>
      <c r="H71" s="53"/>
      <c r="I71" s="53"/>
      <c r="J71" s="53"/>
      <c r="K71" s="53"/>
    </row>
    <row r="72" spans="2:11" ht="13.8" x14ac:dyDescent="0.3">
      <c r="B72" s="55" t="s">
        <v>97</v>
      </c>
      <c r="C72" s="180" t="s">
        <v>71</v>
      </c>
      <c r="D72" s="55"/>
      <c r="E72" s="56">
        <v>0</v>
      </c>
      <c r="F72" s="41"/>
      <c r="G72" s="53"/>
      <c r="H72" s="53"/>
      <c r="I72" s="53"/>
      <c r="J72" s="53"/>
      <c r="K72" s="53"/>
    </row>
    <row r="73" spans="2:11" ht="13.8" x14ac:dyDescent="0.3">
      <c r="B73" s="37"/>
      <c r="C73" s="181"/>
      <c r="D73" s="41"/>
      <c r="E73" s="58"/>
      <c r="F73" s="59"/>
      <c r="G73" s="53"/>
      <c r="H73" s="53"/>
    </row>
    <row r="74" spans="2:11" ht="13.8" x14ac:dyDescent="0.3">
      <c r="B74" s="60" t="s">
        <v>94</v>
      </c>
      <c r="C74" s="182">
        <f>IF((C66*E68)&gt;0,(C70*E72),IF((C66*E68)=0,(C66*E72)))</f>
        <v>0</v>
      </c>
      <c r="D74" s="162" t="s">
        <v>334</v>
      </c>
      <c r="E74" s="58"/>
      <c r="F74" s="59"/>
      <c r="G74" s="53"/>
      <c r="H74" s="53"/>
    </row>
    <row r="75" spans="2:11" ht="13.8" thickBot="1" x14ac:dyDescent="0.3">
      <c r="B75" s="41"/>
      <c r="C75" s="176"/>
      <c r="D75" s="41"/>
      <c r="E75" s="41"/>
      <c r="F75" s="41"/>
    </row>
    <row r="76" spans="2:11" ht="13.8" thickBot="1" x14ac:dyDescent="0.3">
      <c r="B76" s="71" t="s">
        <v>74</v>
      </c>
      <c r="C76" s="62"/>
      <c r="D76" s="62"/>
      <c r="E76" s="63"/>
      <c r="F76" s="72" t="s">
        <v>75</v>
      </c>
      <c r="G76" s="2"/>
      <c r="H76" s="3"/>
    </row>
  </sheetData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2:K76"/>
  <sheetViews>
    <sheetView topLeftCell="A61" workbookViewId="0">
      <selection activeCell="C63" sqref="C63:C74"/>
    </sheetView>
  </sheetViews>
  <sheetFormatPr defaultRowHeight="13.2" x14ac:dyDescent="0.25"/>
  <cols>
    <col min="2" max="2" width="25.3320312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312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464</v>
      </c>
      <c r="C5" s="7"/>
      <c r="D5" s="7"/>
      <c r="E5" s="8"/>
      <c r="F5" s="8"/>
      <c r="G5" s="9"/>
    </row>
    <row r="6" spans="2:8" x14ac:dyDescent="0.25">
      <c r="B6" s="68" t="s">
        <v>280</v>
      </c>
      <c r="C6" s="10"/>
      <c r="D6" s="10"/>
      <c r="E6" s="11"/>
      <c r="F6" s="11"/>
      <c r="G6" s="12"/>
    </row>
    <row r="7" spans="2:8" x14ac:dyDescent="0.25">
      <c r="B7" s="68" t="s">
        <v>281</v>
      </c>
      <c r="C7" s="10"/>
      <c r="D7" s="10"/>
      <c r="E7" s="11"/>
      <c r="F7" s="11"/>
      <c r="G7" s="12"/>
    </row>
    <row r="8" spans="2:8" x14ac:dyDescent="0.25">
      <c r="B8" s="68" t="s">
        <v>463</v>
      </c>
      <c r="C8" s="10"/>
      <c r="D8" s="10"/>
      <c r="E8" s="11"/>
      <c r="F8" s="11"/>
      <c r="G8" s="12"/>
    </row>
    <row r="9" spans="2:8" ht="13.8" thickBot="1" x14ac:dyDescent="0.3">
      <c r="B9" s="13"/>
      <c r="C9" s="14"/>
      <c r="D9" s="14"/>
      <c r="E9" s="14"/>
      <c r="F9" s="14"/>
      <c r="G9" s="65"/>
      <c r="H9" s="6"/>
    </row>
    <row r="10" spans="2:8" x14ac:dyDescent="0.25">
      <c r="B10" s="6"/>
      <c r="C10" s="6"/>
      <c r="D10" s="6"/>
      <c r="E10" s="6"/>
      <c r="F10" s="6"/>
      <c r="G10" s="6"/>
      <c r="H10" s="6"/>
    </row>
    <row r="11" spans="2:8" x14ac:dyDescent="0.25">
      <c r="B11" s="6"/>
      <c r="C11" s="6"/>
      <c r="D11" s="6"/>
      <c r="E11" s="6"/>
      <c r="F11" s="6"/>
      <c r="G11" s="6"/>
      <c r="H11" s="6"/>
    </row>
    <row r="12" spans="2:8" x14ac:dyDescent="0.25">
      <c r="B12" s="6"/>
      <c r="C12" s="6"/>
      <c r="D12" s="6"/>
      <c r="E12" s="6"/>
      <c r="F12" s="6"/>
      <c r="G12" s="6"/>
      <c r="H12" s="6"/>
    </row>
    <row r="13" spans="2:8" x14ac:dyDescent="0.25">
      <c r="B13" s="15" t="s">
        <v>13</v>
      </c>
      <c r="C13" s="16" t="s">
        <v>14</v>
      </c>
      <c r="D13" s="17" t="s">
        <v>15</v>
      </c>
      <c r="E13" s="17" t="s">
        <v>16</v>
      </c>
      <c r="F13" s="17" t="s">
        <v>17</v>
      </c>
      <c r="G13" s="17" t="s">
        <v>18</v>
      </c>
      <c r="H13" s="17" t="s">
        <v>19</v>
      </c>
    </row>
    <row r="14" spans="2:8" x14ac:dyDescent="0.25">
      <c r="B14" s="16" t="s">
        <v>20</v>
      </c>
      <c r="C14" s="18"/>
      <c r="D14" s="18">
        <v>1</v>
      </c>
      <c r="E14" s="18">
        <f>D14+0.75</f>
        <v>1.75</v>
      </c>
      <c r="F14" s="18">
        <f>E14+0.75</f>
        <v>2.5</v>
      </c>
      <c r="G14" s="18">
        <f>F14+0.75</f>
        <v>3.25</v>
      </c>
      <c r="H14" s="18">
        <f>G14+0.75</f>
        <v>4</v>
      </c>
    </row>
    <row r="15" spans="2:8" x14ac:dyDescent="0.25">
      <c r="B15" s="17" t="s">
        <v>21</v>
      </c>
      <c r="C15" s="18">
        <v>1</v>
      </c>
      <c r="D15" s="19">
        <f>(D14*C15)</f>
        <v>1</v>
      </c>
      <c r="E15" s="19">
        <f>(E14*C15)</f>
        <v>1.75</v>
      </c>
      <c r="F15" s="19">
        <f>(F14*C15)</f>
        <v>2.5</v>
      </c>
      <c r="G15" s="19">
        <f>(G14*C15)</f>
        <v>3.25</v>
      </c>
      <c r="H15" s="19">
        <f>(H14*C15)</f>
        <v>4</v>
      </c>
    </row>
    <row r="16" spans="2:8" x14ac:dyDescent="0.25">
      <c r="B16" s="17" t="s">
        <v>22</v>
      </c>
      <c r="C16" s="18">
        <v>2</v>
      </c>
      <c r="D16" s="19">
        <f>(D14*C16)</f>
        <v>2</v>
      </c>
      <c r="E16" s="19">
        <v>3</v>
      </c>
      <c r="F16" s="19">
        <f>(F14*C16)</f>
        <v>5</v>
      </c>
      <c r="G16" s="19">
        <f>(G14*C16)</f>
        <v>6.5</v>
      </c>
      <c r="H16" s="19">
        <f>(H14*C16)</f>
        <v>8</v>
      </c>
    </row>
    <row r="17" spans="2:11" x14ac:dyDescent="0.25">
      <c r="B17" s="17" t="s">
        <v>23</v>
      </c>
      <c r="C17" s="18">
        <v>3</v>
      </c>
      <c r="D17" s="19">
        <f>(D14*C17)</f>
        <v>3</v>
      </c>
      <c r="E17" s="19">
        <f>(E14*C17)</f>
        <v>5.25</v>
      </c>
      <c r="F17" s="19">
        <f>(F14*C17)</f>
        <v>7.5</v>
      </c>
      <c r="G17" s="19">
        <f>(G14*C17)</f>
        <v>9.75</v>
      </c>
      <c r="H17" s="19">
        <f>(H14*C17)</f>
        <v>12</v>
      </c>
    </row>
    <row r="19" spans="2:11" x14ac:dyDescent="0.25">
      <c r="B19" s="20" t="s">
        <v>142</v>
      </c>
      <c r="C19" s="21"/>
    </row>
    <row r="21" spans="2:11" ht="13.8" x14ac:dyDescent="0.3">
      <c r="B21" s="22" t="s">
        <v>29</v>
      </c>
      <c r="C21" s="23" t="s">
        <v>14</v>
      </c>
      <c r="D21" s="24" t="s">
        <v>15</v>
      </c>
      <c r="E21" s="24" t="s">
        <v>16</v>
      </c>
      <c r="F21" s="24" t="s">
        <v>17</v>
      </c>
      <c r="G21" s="24" t="s">
        <v>18</v>
      </c>
      <c r="H21" s="24" t="s">
        <v>19</v>
      </c>
      <c r="I21" s="25"/>
      <c r="J21" s="25"/>
      <c r="K21" s="25"/>
    </row>
    <row r="22" spans="2:11" ht="13.8" x14ac:dyDescent="0.3">
      <c r="B22" s="26" t="s">
        <v>20</v>
      </c>
      <c r="C22" s="27"/>
      <c r="D22" s="27"/>
      <c r="E22" s="27"/>
      <c r="F22" s="27"/>
      <c r="G22" s="27"/>
      <c r="H22" s="27"/>
      <c r="I22" s="25"/>
      <c r="J22" s="25"/>
      <c r="K22" s="25"/>
    </row>
    <row r="23" spans="2:11" ht="13.8" x14ac:dyDescent="0.3">
      <c r="B23" s="28" t="s">
        <v>21</v>
      </c>
      <c r="C23" s="27"/>
      <c r="D23" s="132">
        <v>16.670000000000002</v>
      </c>
      <c r="E23" s="132">
        <f>D23*E15</f>
        <v>29.172500000000003</v>
      </c>
      <c r="F23" s="132">
        <f>D23*F15</f>
        <v>41.675000000000004</v>
      </c>
      <c r="G23" s="132">
        <f>D23*G15</f>
        <v>54.177500000000009</v>
      </c>
      <c r="H23" s="132">
        <f>D23*H15</f>
        <v>66.680000000000007</v>
      </c>
      <c r="I23" s="25"/>
      <c r="J23" s="25"/>
      <c r="K23" s="25"/>
    </row>
    <row r="24" spans="2:11" ht="13.8" x14ac:dyDescent="0.3">
      <c r="B24" s="28" t="s">
        <v>22</v>
      </c>
      <c r="C24" s="27"/>
      <c r="D24" s="132">
        <f>D23*D16</f>
        <v>33.340000000000003</v>
      </c>
      <c r="E24" s="132">
        <f>D23*E16</f>
        <v>50.010000000000005</v>
      </c>
      <c r="F24" s="132">
        <f>D23*F16</f>
        <v>83.350000000000009</v>
      </c>
      <c r="G24" s="132">
        <f>D23*G16</f>
        <v>108.35500000000002</v>
      </c>
      <c r="H24" s="132">
        <f>D23*H16</f>
        <v>133.36000000000001</v>
      </c>
      <c r="I24" s="25"/>
      <c r="J24" s="25"/>
      <c r="K24" s="25"/>
    </row>
    <row r="25" spans="2:11" ht="13.8" x14ac:dyDescent="0.3">
      <c r="B25" s="28" t="s">
        <v>23</v>
      </c>
      <c r="C25" s="27"/>
      <c r="D25" s="132">
        <f>D23*D17</f>
        <v>50.010000000000005</v>
      </c>
      <c r="E25" s="132">
        <f>D23*E17</f>
        <v>87.517500000000013</v>
      </c>
      <c r="F25" s="132">
        <f>D23*F17</f>
        <v>125.02500000000001</v>
      </c>
      <c r="G25" s="132">
        <f>D23*G17</f>
        <v>162.53250000000003</v>
      </c>
      <c r="H25" s="132">
        <f>D23*H17</f>
        <v>200.04000000000002</v>
      </c>
      <c r="I25" s="25"/>
      <c r="J25" s="25"/>
      <c r="K25" s="25"/>
    </row>
    <row r="26" spans="2:11" ht="14.4" thickBot="1" x14ac:dyDescent="0.35"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2:11" ht="14.4" thickBot="1" x14ac:dyDescent="0.3">
      <c r="B27" s="64" t="s">
        <v>30</v>
      </c>
      <c r="C27" s="29"/>
      <c r="D27" s="30"/>
      <c r="E27" s="29"/>
      <c r="F27" s="143">
        <v>80.75</v>
      </c>
      <c r="G27" s="152" t="s">
        <v>334</v>
      </c>
      <c r="H27" s="32"/>
      <c r="I27" s="73" t="s">
        <v>31</v>
      </c>
      <c r="J27" s="32"/>
      <c r="K27" s="32"/>
    </row>
    <row r="28" spans="2:11" ht="15.6" x14ac:dyDescent="0.25">
      <c r="B28" s="34"/>
      <c r="C28" s="32"/>
      <c r="D28" s="35"/>
      <c r="E28" s="32"/>
      <c r="F28" s="33"/>
      <c r="G28" s="32"/>
      <c r="H28" s="32"/>
      <c r="I28" s="32"/>
      <c r="J28" s="32"/>
      <c r="K28" s="32"/>
    </row>
    <row r="29" spans="2:11" ht="13.8" x14ac:dyDescent="0.25">
      <c r="B29" s="36" t="s">
        <v>34</v>
      </c>
      <c r="C29" s="32"/>
      <c r="D29" s="35"/>
      <c r="E29" s="32"/>
      <c r="F29" s="33"/>
      <c r="G29" s="32"/>
      <c r="H29" s="32"/>
      <c r="I29" s="32"/>
      <c r="J29" s="32"/>
      <c r="K29" s="32"/>
    </row>
    <row r="30" spans="2:11" ht="15.6" x14ac:dyDescent="0.25">
      <c r="B30" s="34"/>
      <c r="C30" s="32"/>
      <c r="D30" s="35"/>
      <c r="E30" s="32"/>
      <c r="F30" s="40" t="s">
        <v>37</v>
      </c>
      <c r="G30" s="32"/>
      <c r="H30" s="32"/>
      <c r="I30" s="37"/>
      <c r="J30" s="32"/>
      <c r="K30" s="32"/>
    </row>
    <row r="31" spans="2:11" x14ac:dyDescent="0.25">
      <c r="B31" s="38" t="s">
        <v>35</v>
      </c>
      <c r="C31" s="38"/>
      <c r="D31" s="38" t="s">
        <v>36</v>
      </c>
      <c r="E31" s="39">
        <v>0</v>
      </c>
      <c r="F31" s="42" t="s">
        <v>21</v>
      </c>
    </row>
    <row r="32" spans="2:11" x14ac:dyDescent="0.25">
      <c r="B32" s="41" t="s">
        <v>76</v>
      </c>
      <c r="C32" s="41"/>
      <c r="D32" s="41" t="s">
        <v>36</v>
      </c>
      <c r="E32" s="39">
        <v>0</v>
      </c>
      <c r="F32" s="42" t="s">
        <v>17</v>
      </c>
    </row>
    <row r="33" spans="2:11" x14ac:dyDescent="0.25">
      <c r="B33" s="38" t="s">
        <v>40</v>
      </c>
      <c r="C33" s="38"/>
      <c r="D33" s="38" t="s">
        <v>36</v>
      </c>
      <c r="E33" s="39">
        <v>0</v>
      </c>
      <c r="F33" s="42" t="s">
        <v>23</v>
      </c>
    </row>
    <row r="35" spans="2:11" x14ac:dyDescent="0.25">
      <c r="B35" s="38" t="s">
        <v>77</v>
      </c>
      <c r="C35" s="44"/>
      <c r="D35" s="38"/>
      <c r="E35" s="38"/>
      <c r="F35" s="38"/>
      <c r="G35" s="38"/>
      <c r="H35" s="38"/>
      <c r="I35" s="38"/>
      <c r="J35" s="45">
        <v>3</v>
      </c>
      <c r="K35" s="39">
        <v>0</v>
      </c>
    </row>
    <row r="36" spans="2:11" x14ac:dyDescent="0.25">
      <c r="B36" s="41" t="s">
        <v>78</v>
      </c>
      <c r="C36" s="46"/>
      <c r="D36" s="41"/>
      <c r="E36" s="41"/>
      <c r="F36" s="41"/>
      <c r="G36" s="41"/>
      <c r="H36" s="41"/>
      <c r="I36" s="41"/>
      <c r="J36" s="45">
        <v>2</v>
      </c>
      <c r="K36" s="39">
        <v>0</v>
      </c>
    </row>
    <row r="37" spans="2:11" x14ac:dyDescent="0.25">
      <c r="B37" s="38" t="s">
        <v>79</v>
      </c>
      <c r="C37" s="44"/>
      <c r="D37" s="38"/>
      <c r="E37" s="38"/>
      <c r="F37" s="38"/>
      <c r="G37" s="38"/>
      <c r="H37" s="38"/>
      <c r="I37" s="38"/>
      <c r="J37" s="45">
        <v>2</v>
      </c>
      <c r="K37" s="39">
        <v>0</v>
      </c>
    </row>
    <row r="38" spans="2:11" x14ac:dyDescent="0.25">
      <c r="B38" s="41" t="s">
        <v>80</v>
      </c>
      <c r="C38" s="46"/>
      <c r="D38" s="41"/>
      <c r="E38" s="41"/>
      <c r="F38" s="41"/>
      <c r="G38" s="41"/>
      <c r="H38" s="41"/>
      <c r="I38" s="41"/>
      <c r="J38" s="45">
        <v>3</v>
      </c>
      <c r="K38" s="39">
        <v>0</v>
      </c>
    </row>
    <row r="39" spans="2:11" x14ac:dyDescent="0.25">
      <c r="B39" s="38" t="s">
        <v>81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82</v>
      </c>
      <c r="C40" s="46"/>
      <c r="D40" s="41"/>
      <c r="E40" s="41"/>
      <c r="F40" s="41"/>
      <c r="G40" s="41"/>
      <c r="H40" s="41"/>
      <c r="I40" s="41"/>
      <c r="J40" s="45">
        <v>2</v>
      </c>
      <c r="K40" s="39">
        <v>0</v>
      </c>
    </row>
    <row r="41" spans="2:11" x14ac:dyDescent="0.25">
      <c r="B41" s="38" t="s">
        <v>50</v>
      </c>
      <c r="C41" s="44"/>
      <c r="D41" s="38"/>
      <c r="E41" s="38"/>
      <c r="F41" s="38"/>
      <c r="G41" s="38"/>
      <c r="H41" s="38"/>
      <c r="I41" s="38"/>
      <c r="J41" s="45">
        <v>3</v>
      </c>
      <c r="K41" s="39">
        <v>0</v>
      </c>
    </row>
    <row r="42" spans="2:11" x14ac:dyDescent="0.25">
      <c r="B42" s="41" t="s">
        <v>83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52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84</v>
      </c>
      <c r="C44" s="46"/>
      <c r="D44" s="41"/>
      <c r="E44" s="41"/>
      <c r="F44" s="41"/>
      <c r="G44" s="41"/>
      <c r="H44" s="41"/>
      <c r="I44" s="41"/>
      <c r="J44" s="45">
        <v>3</v>
      </c>
      <c r="K44" s="39">
        <v>0</v>
      </c>
    </row>
    <row r="45" spans="2:11" x14ac:dyDescent="0.25">
      <c r="B45" s="38" t="s">
        <v>85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86</v>
      </c>
      <c r="C46" s="46"/>
      <c r="D46" s="41"/>
      <c r="E46" s="41"/>
      <c r="F46" s="41"/>
      <c r="G46" s="41"/>
      <c r="H46" s="41"/>
      <c r="I46" s="41"/>
      <c r="J46" s="45">
        <v>2</v>
      </c>
      <c r="K46" s="39">
        <v>0</v>
      </c>
    </row>
    <row r="47" spans="2:11" x14ac:dyDescent="0.25">
      <c r="B47" s="38" t="s">
        <v>87</v>
      </c>
      <c r="C47" s="44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335</v>
      </c>
      <c r="C48" s="46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337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88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336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2" spans="2:11" x14ac:dyDescent="0.25">
      <c r="B52" s="41" t="s">
        <v>54</v>
      </c>
      <c r="C52" s="41"/>
      <c r="D52" s="41"/>
      <c r="E52" s="41"/>
      <c r="F52" s="41"/>
      <c r="G52" s="41"/>
      <c r="H52" s="41"/>
      <c r="I52" s="41"/>
      <c r="J52" s="45">
        <v>3</v>
      </c>
      <c r="K52" s="39">
        <v>0</v>
      </c>
    </row>
    <row r="53" spans="2:11" x14ac:dyDescent="0.25">
      <c r="B53" s="38" t="s">
        <v>56</v>
      </c>
      <c r="C53" s="38"/>
      <c r="D53" s="38"/>
      <c r="E53" s="38"/>
      <c r="F53" s="38"/>
      <c r="G53" s="38"/>
      <c r="H53" s="38"/>
      <c r="I53" s="38"/>
      <c r="J53" s="45">
        <v>2</v>
      </c>
      <c r="K53" s="39">
        <v>0</v>
      </c>
    </row>
    <row r="54" spans="2:11" x14ac:dyDescent="0.25">
      <c r="B54" s="38" t="s">
        <v>88</v>
      </c>
      <c r="C54" s="44"/>
      <c r="D54" s="38"/>
      <c r="E54" s="38"/>
      <c r="F54" s="38"/>
      <c r="G54" s="38"/>
      <c r="H54" s="38"/>
      <c r="I54" s="38"/>
      <c r="J54" s="45">
        <v>3</v>
      </c>
      <c r="K54" s="39">
        <v>0</v>
      </c>
    </row>
    <row r="56" spans="2:11" ht="14.4" x14ac:dyDescent="0.3">
      <c r="B56" s="43" t="s">
        <v>59</v>
      </c>
    </row>
    <row r="58" spans="2:11" ht="14.4" x14ac:dyDescent="0.35">
      <c r="B58" s="38" t="s">
        <v>89</v>
      </c>
      <c r="C58" s="47"/>
      <c r="D58" s="47"/>
      <c r="E58" s="47"/>
      <c r="F58" s="47"/>
      <c r="G58" s="47"/>
      <c r="H58" s="47"/>
      <c r="I58" s="47"/>
      <c r="J58" s="131">
        <v>0.5</v>
      </c>
      <c r="K58" s="49">
        <v>0</v>
      </c>
    </row>
    <row r="59" spans="2:11" ht="14.4" x14ac:dyDescent="0.35">
      <c r="B59" s="41" t="s">
        <v>61</v>
      </c>
      <c r="J59" s="131">
        <v>0.5</v>
      </c>
      <c r="K59" s="49">
        <v>0</v>
      </c>
    </row>
    <row r="60" spans="2:11" ht="14.4" x14ac:dyDescent="0.35">
      <c r="B60" s="38" t="s">
        <v>90</v>
      </c>
      <c r="C60" s="47"/>
      <c r="D60" s="47"/>
      <c r="E60" s="47"/>
      <c r="F60" s="47"/>
      <c r="G60" s="47"/>
      <c r="H60" s="47"/>
      <c r="I60" s="47"/>
      <c r="J60" s="131">
        <v>0.5</v>
      </c>
      <c r="K60" s="49">
        <v>0</v>
      </c>
    </row>
    <row r="61" spans="2:11" ht="14.4" x14ac:dyDescent="0.35">
      <c r="B61" s="41" t="s">
        <v>63</v>
      </c>
      <c r="J61" s="131">
        <v>0.25</v>
      </c>
      <c r="K61" s="49">
        <v>0</v>
      </c>
    </row>
    <row r="62" spans="2:11" ht="14.4" x14ac:dyDescent="0.35">
      <c r="C62" s="145"/>
      <c r="K62" s="50"/>
    </row>
    <row r="63" spans="2:11" ht="14.4" x14ac:dyDescent="0.35">
      <c r="B63" s="54" t="s">
        <v>91</v>
      </c>
      <c r="C63" s="183">
        <f>(37000+F27)+(F27*(((E31+E32+E32)+(K35+K36+K37+K38+K39+K40+K41+K42+K43+K44+K45+K46+K47+K48+K49+K50+K51+K52+K53+K54))-(K58+K59+K60+K61)))</f>
        <v>37080.75</v>
      </c>
      <c r="D63" s="149" t="s">
        <v>334</v>
      </c>
      <c r="E63" s="54"/>
      <c r="F63" s="53"/>
      <c r="G63" s="53"/>
      <c r="H63" s="53"/>
      <c r="K63" s="50"/>
    </row>
    <row r="64" spans="2:11" ht="14.4" x14ac:dyDescent="0.35">
      <c r="B64" s="54" t="s">
        <v>92</v>
      </c>
      <c r="C64" s="183">
        <v>75</v>
      </c>
      <c r="D64" s="149" t="s">
        <v>334</v>
      </c>
      <c r="E64" s="54"/>
      <c r="F64" s="53"/>
      <c r="G64" s="53"/>
      <c r="H64" s="53"/>
      <c r="K64" s="50"/>
    </row>
    <row r="65" spans="2:11" ht="14.4" x14ac:dyDescent="0.35">
      <c r="C65" s="184"/>
      <c r="D65" s="53"/>
      <c r="E65" s="54"/>
      <c r="F65" s="53"/>
      <c r="G65" s="53"/>
      <c r="H65" s="53"/>
      <c r="K65" s="50"/>
    </row>
    <row r="66" spans="2:11" ht="13.8" x14ac:dyDescent="0.3">
      <c r="B66" s="51" t="s">
        <v>69</v>
      </c>
      <c r="C66" s="178">
        <f>IF(C63&lt;C64,C64,C63)</f>
        <v>37080.75</v>
      </c>
      <c r="D66" s="162" t="s">
        <v>334</v>
      </c>
      <c r="E66" s="54"/>
      <c r="F66" s="53"/>
      <c r="G66" s="53"/>
      <c r="H66" s="53"/>
      <c r="I66" s="53"/>
      <c r="J66" s="53"/>
      <c r="K66" s="53"/>
    </row>
    <row r="67" spans="2:11" ht="13.8" x14ac:dyDescent="0.3">
      <c r="B67" s="53"/>
      <c r="C67" s="179"/>
      <c r="D67" s="53"/>
      <c r="E67" s="53"/>
      <c r="F67" s="53"/>
      <c r="G67" s="53"/>
      <c r="H67" s="53"/>
      <c r="I67" s="53"/>
      <c r="J67" s="53"/>
      <c r="K67" s="53"/>
    </row>
    <row r="68" spans="2:11" ht="13.8" x14ac:dyDescent="0.3">
      <c r="B68" s="55" t="s">
        <v>70</v>
      </c>
      <c r="C68" s="180" t="s">
        <v>71</v>
      </c>
      <c r="D68" s="55"/>
      <c r="E68" s="56">
        <v>0</v>
      </c>
      <c r="F68" s="41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  <c r="I69" s="53"/>
      <c r="J69" s="53"/>
      <c r="K69" s="53"/>
    </row>
    <row r="70" spans="2:11" ht="13.8" x14ac:dyDescent="0.3">
      <c r="B70" s="60" t="s">
        <v>72</v>
      </c>
      <c r="C70" s="182">
        <f>C66*E68</f>
        <v>0</v>
      </c>
      <c r="D70" s="162" t="s">
        <v>334</v>
      </c>
      <c r="E70" s="58"/>
      <c r="F70" s="59"/>
      <c r="G70" s="53"/>
      <c r="H70" s="53"/>
      <c r="I70" s="53"/>
      <c r="J70" s="53"/>
      <c r="K70" s="53"/>
    </row>
    <row r="71" spans="2:11" ht="13.8" x14ac:dyDescent="0.3">
      <c r="B71" s="37"/>
      <c r="C71" s="181"/>
      <c r="D71" s="41"/>
      <c r="E71" s="58"/>
      <c r="F71" s="59"/>
      <c r="G71" s="53"/>
      <c r="H71" s="53"/>
      <c r="I71" s="53"/>
      <c r="J71" s="53"/>
      <c r="K71" s="53"/>
    </row>
    <row r="72" spans="2:11" ht="13.8" x14ac:dyDescent="0.3">
      <c r="B72" s="55" t="s">
        <v>97</v>
      </c>
      <c r="C72" s="180" t="s">
        <v>71</v>
      </c>
      <c r="D72" s="55"/>
      <c r="E72" s="56">
        <v>0</v>
      </c>
      <c r="F72" s="41"/>
      <c r="G72" s="53"/>
      <c r="H72" s="53"/>
      <c r="I72" s="53"/>
      <c r="J72" s="53"/>
      <c r="K72" s="53"/>
    </row>
    <row r="73" spans="2:11" ht="13.8" x14ac:dyDescent="0.3">
      <c r="B73" s="37"/>
      <c r="C73" s="181"/>
      <c r="D73" s="41"/>
      <c r="E73" s="58"/>
      <c r="F73" s="59"/>
      <c r="G73" s="53"/>
      <c r="H73" s="53"/>
    </row>
    <row r="74" spans="2:11" ht="13.8" x14ac:dyDescent="0.3">
      <c r="B74" s="60" t="s">
        <v>94</v>
      </c>
      <c r="C74" s="182">
        <f>IF((C66*E68)&gt;0,(C70*E72),IF((C66*E68)=0,(C66*E72)))</f>
        <v>0</v>
      </c>
      <c r="D74" s="162" t="s">
        <v>334</v>
      </c>
      <c r="E74" s="58"/>
      <c r="F74" s="59"/>
      <c r="G74" s="53"/>
      <c r="H74" s="53"/>
    </row>
    <row r="75" spans="2:11" ht="13.8" thickBot="1" x14ac:dyDescent="0.3">
      <c r="B75" s="41"/>
      <c r="C75" s="176"/>
      <c r="D75" s="41"/>
      <c r="E75" s="41"/>
      <c r="F75" s="41"/>
    </row>
    <row r="76" spans="2:11" ht="13.8" thickBot="1" x14ac:dyDescent="0.3">
      <c r="B76" s="71" t="s">
        <v>74</v>
      </c>
      <c r="C76" s="62"/>
      <c r="D76" s="62"/>
      <c r="E76" s="63"/>
      <c r="F76" s="72" t="s">
        <v>75</v>
      </c>
      <c r="G76" s="2"/>
      <c r="H76" s="3"/>
    </row>
  </sheetData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Planilha38"/>
  <dimension ref="B2:K75"/>
  <sheetViews>
    <sheetView topLeftCell="A55" workbookViewId="0">
      <selection activeCell="C57" sqref="C57:C73"/>
    </sheetView>
  </sheetViews>
  <sheetFormatPr defaultRowHeight="13.2" x14ac:dyDescent="0.25"/>
  <cols>
    <col min="2" max="2" width="32.33203125" customWidth="1"/>
    <col min="3" max="3" width="16" customWidth="1"/>
    <col min="6" max="6" width="14" customWidth="1"/>
  </cols>
  <sheetData>
    <row r="2" spans="2:8" ht="13.8" thickBot="1" x14ac:dyDescent="0.3"/>
    <row r="3" spans="2:8" ht="13.8" thickBot="1" x14ac:dyDescent="0.3">
      <c r="B3" s="1" t="s">
        <v>0</v>
      </c>
      <c r="C3" s="2"/>
      <c r="D3" s="3"/>
      <c r="E3" s="64" t="s">
        <v>474</v>
      </c>
    </row>
    <row r="4" spans="2:8" ht="13.8" thickBot="1" x14ac:dyDescent="0.3">
      <c r="B4" s="5"/>
      <c r="C4" s="6"/>
      <c r="D4" s="6"/>
    </row>
    <row r="5" spans="2:8" x14ac:dyDescent="0.25">
      <c r="B5" s="66" t="s">
        <v>466</v>
      </c>
      <c r="C5" s="7"/>
      <c r="D5" s="7"/>
      <c r="E5" s="7"/>
      <c r="F5" s="7"/>
      <c r="G5" s="7"/>
      <c r="H5" s="67"/>
    </row>
    <row r="6" spans="2:8" x14ac:dyDescent="0.25">
      <c r="B6" s="68" t="s">
        <v>284</v>
      </c>
      <c r="C6" s="10"/>
      <c r="D6" s="10"/>
      <c r="E6" s="10"/>
      <c r="F6" s="10"/>
      <c r="G6" s="10"/>
      <c r="H6" s="69"/>
    </row>
    <row r="7" spans="2:8" x14ac:dyDescent="0.25">
      <c r="B7" s="68" t="s">
        <v>465</v>
      </c>
      <c r="C7" s="10"/>
      <c r="D7" s="10"/>
      <c r="E7" s="10"/>
      <c r="F7" s="10"/>
      <c r="G7" s="10"/>
      <c r="H7" s="69"/>
    </row>
    <row r="8" spans="2:8" x14ac:dyDescent="0.25">
      <c r="B8" s="68" t="s">
        <v>285</v>
      </c>
      <c r="C8" s="10"/>
      <c r="D8" s="10"/>
      <c r="E8" s="10"/>
      <c r="F8" s="10"/>
      <c r="G8" s="10"/>
      <c r="H8" s="69"/>
    </row>
    <row r="9" spans="2:8" x14ac:dyDescent="0.25">
      <c r="B9" s="68" t="s">
        <v>286</v>
      </c>
      <c r="C9" s="10"/>
      <c r="D9" s="10"/>
      <c r="E9" s="10"/>
      <c r="F9" s="10"/>
      <c r="G9" s="10"/>
      <c r="H9" s="69"/>
    </row>
    <row r="10" spans="2:8" x14ac:dyDescent="0.25">
      <c r="B10" s="68" t="s">
        <v>287</v>
      </c>
      <c r="C10" s="10"/>
      <c r="D10" s="10"/>
      <c r="E10" s="10"/>
      <c r="F10" s="10"/>
      <c r="G10" s="10"/>
      <c r="H10" s="69"/>
    </row>
    <row r="11" spans="2:8" ht="13.8" thickBot="1" x14ac:dyDescent="0.3">
      <c r="B11" s="13" t="s">
        <v>288</v>
      </c>
      <c r="C11" s="14"/>
      <c r="D11" s="14"/>
      <c r="E11" s="14"/>
      <c r="F11" s="14"/>
      <c r="G11" s="14"/>
      <c r="H11" s="65"/>
    </row>
    <row r="12" spans="2:8" x14ac:dyDescent="0.25">
      <c r="B12" s="5"/>
      <c r="C12" s="6"/>
      <c r="D12" s="6"/>
    </row>
    <row r="13" spans="2:8" x14ac:dyDescent="0.25">
      <c r="B13" s="114"/>
      <c r="C13" s="115"/>
      <c r="D13" s="109"/>
      <c r="E13" s="109"/>
      <c r="F13" s="109"/>
      <c r="G13" s="109"/>
      <c r="H13" s="109"/>
    </row>
    <row r="14" spans="2:8" x14ac:dyDescent="0.25">
      <c r="B14" s="115"/>
      <c r="C14" s="109"/>
      <c r="D14" s="109"/>
      <c r="E14" s="109"/>
      <c r="F14" s="109"/>
      <c r="G14" s="109"/>
      <c r="H14" s="109"/>
    </row>
    <row r="15" spans="2:8" ht="13.8" thickBot="1" x14ac:dyDescent="0.3">
      <c r="B15" s="109"/>
      <c r="C15" s="109"/>
      <c r="D15" s="116"/>
      <c r="E15" s="116"/>
      <c r="F15" s="116"/>
      <c r="G15" s="116"/>
      <c r="H15" s="116"/>
    </row>
    <row r="16" spans="2:8" ht="13.8" thickBot="1" x14ac:dyDescent="0.3">
      <c r="B16" s="64" t="s">
        <v>467</v>
      </c>
      <c r="C16" s="153">
        <v>500</v>
      </c>
      <c r="D16" s="154"/>
      <c r="E16" s="154"/>
      <c r="F16" s="154"/>
      <c r="G16" s="116"/>
      <c r="H16" s="116"/>
    </row>
    <row r="17" spans="2:11" ht="13.8" thickBot="1" x14ac:dyDescent="0.3">
      <c r="B17" s="64" t="s">
        <v>468</v>
      </c>
      <c r="C17" s="153">
        <v>25</v>
      </c>
      <c r="D17" s="154"/>
      <c r="E17" s="154"/>
      <c r="F17" s="154"/>
      <c r="G17" s="116"/>
      <c r="H17" s="116"/>
    </row>
    <row r="18" spans="2:11" x14ac:dyDescent="0.25">
      <c r="C18" s="145"/>
      <c r="D18" s="145"/>
      <c r="E18" s="145"/>
      <c r="F18" s="145"/>
    </row>
    <row r="19" spans="2:11" ht="13.8" x14ac:dyDescent="0.3">
      <c r="B19" s="117"/>
      <c r="C19" s="160"/>
      <c r="D19" s="161"/>
      <c r="E19" s="161"/>
      <c r="F19" s="161"/>
      <c r="G19" s="118"/>
      <c r="H19" s="118"/>
      <c r="I19" s="25"/>
      <c r="J19" s="25"/>
      <c r="K19" s="25"/>
    </row>
    <row r="20" spans="2:11" ht="14.4" thickBot="1" x14ac:dyDescent="0.35">
      <c r="B20" s="25"/>
      <c r="C20" s="155"/>
      <c r="D20" s="155"/>
      <c r="E20" s="155"/>
      <c r="F20" s="155"/>
      <c r="G20" s="25"/>
      <c r="H20" s="25"/>
      <c r="I20" s="25"/>
      <c r="J20" s="25"/>
      <c r="K20" s="25"/>
    </row>
    <row r="21" spans="2:11" ht="14.4" thickBot="1" x14ac:dyDescent="0.3">
      <c r="B21" s="64" t="s">
        <v>30</v>
      </c>
      <c r="C21" s="156"/>
      <c r="D21" s="157"/>
      <c r="E21" s="156"/>
      <c r="F21" s="158">
        <f>(C16-C17)/65</f>
        <v>7.3076923076923075</v>
      </c>
      <c r="G21" s="152" t="s">
        <v>334</v>
      </c>
      <c r="H21" s="32"/>
      <c r="I21" s="73" t="s">
        <v>31</v>
      </c>
      <c r="J21" s="32"/>
      <c r="K21" s="32"/>
    </row>
    <row r="22" spans="2:11" ht="15.6" x14ac:dyDescent="0.25">
      <c r="B22" s="34"/>
      <c r="C22" s="32"/>
      <c r="D22" s="35"/>
      <c r="E22" s="32"/>
      <c r="F22" s="33"/>
      <c r="G22" s="32"/>
      <c r="H22" s="32"/>
      <c r="I22" s="32"/>
      <c r="J22" s="32"/>
      <c r="K22" s="32"/>
    </row>
    <row r="23" spans="2:11" ht="13.8" x14ac:dyDescent="0.25">
      <c r="B23" s="36" t="s">
        <v>34</v>
      </c>
      <c r="C23" s="32"/>
      <c r="D23" s="35"/>
      <c r="E23" s="32"/>
      <c r="F23" s="33"/>
      <c r="G23" s="32"/>
      <c r="H23" s="32"/>
      <c r="I23" s="32"/>
      <c r="J23" s="32"/>
      <c r="K23" s="32"/>
    </row>
    <row r="24" spans="2:11" ht="15.6" x14ac:dyDescent="0.25">
      <c r="B24" s="34"/>
      <c r="C24" s="32"/>
      <c r="D24" s="35"/>
      <c r="E24" s="32"/>
      <c r="F24" s="40" t="s">
        <v>37</v>
      </c>
      <c r="G24" s="32"/>
      <c r="H24" s="32"/>
      <c r="I24" s="37"/>
      <c r="J24" s="32"/>
      <c r="K24" s="32"/>
    </row>
    <row r="25" spans="2:11" x14ac:dyDescent="0.25">
      <c r="B25" s="38" t="s">
        <v>35</v>
      </c>
      <c r="C25" s="38"/>
      <c r="D25" s="38" t="s">
        <v>36</v>
      </c>
      <c r="E25" s="39">
        <v>0</v>
      </c>
      <c r="F25" s="42" t="s">
        <v>21</v>
      </c>
    </row>
    <row r="26" spans="2:11" x14ac:dyDescent="0.25">
      <c r="B26" s="41" t="s">
        <v>76</v>
      </c>
      <c r="C26" s="41"/>
      <c r="D26" s="41" t="s">
        <v>36</v>
      </c>
      <c r="E26" s="39">
        <v>0</v>
      </c>
      <c r="F26" s="42" t="s">
        <v>17</v>
      </c>
    </row>
    <row r="27" spans="2:11" x14ac:dyDescent="0.25">
      <c r="B27" s="38" t="s">
        <v>40</v>
      </c>
      <c r="C27" s="38"/>
      <c r="D27" s="38" t="s">
        <v>36</v>
      </c>
      <c r="E27" s="39">
        <v>0</v>
      </c>
      <c r="F27" s="42" t="s">
        <v>23</v>
      </c>
    </row>
    <row r="29" spans="2:11" x14ac:dyDescent="0.25">
      <c r="B29" s="38" t="s">
        <v>77</v>
      </c>
      <c r="C29" s="44"/>
      <c r="D29" s="38"/>
      <c r="E29" s="38"/>
      <c r="F29" s="38"/>
      <c r="G29" s="38"/>
      <c r="H29" s="38"/>
      <c r="I29" s="38"/>
      <c r="J29" s="45">
        <v>3</v>
      </c>
      <c r="K29" s="39">
        <v>0</v>
      </c>
    </row>
    <row r="30" spans="2:11" x14ac:dyDescent="0.25">
      <c r="B30" s="41" t="s">
        <v>78</v>
      </c>
      <c r="C30" s="46"/>
      <c r="D30" s="41"/>
      <c r="E30" s="41"/>
      <c r="F30" s="41"/>
      <c r="G30" s="41"/>
      <c r="H30" s="41"/>
      <c r="I30" s="41"/>
      <c r="J30" s="45">
        <v>2</v>
      </c>
      <c r="K30" s="39">
        <v>0</v>
      </c>
    </row>
    <row r="31" spans="2:11" x14ac:dyDescent="0.25">
      <c r="B31" s="38" t="s">
        <v>79</v>
      </c>
      <c r="C31" s="44"/>
      <c r="D31" s="38"/>
      <c r="E31" s="38"/>
      <c r="F31" s="38"/>
      <c r="G31" s="38"/>
      <c r="H31" s="38"/>
      <c r="I31" s="38"/>
      <c r="J31" s="45">
        <v>2</v>
      </c>
      <c r="K31" s="39">
        <v>0</v>
      </c>
    </row>
    <row r="32" spans="2:11" x14ac:dyDescent="0.25">
      <c r="B32" s="41" t="s">
        <v>80</v>
      </c>
      <c r="C32" s="46"/>
      <c r="D32" s="41"/>
      <c r="E32" s="41"/>
      <c r="F32" s="41"/>
      <c r="G32" s="41"/>
      <c r="H32" s="41"/>
      <c r="I32" s="41"/>
      <c r="J32" s="45">
        <v>3</v>
      </c>
      <c r="K32" s="39">
        <v>0</v>
      </c>
    </row>
    <row r="33" spans="2:11" x14ac:dyDescent="0.25">
      <c r="B33" s="38" t="s">
        <v>81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82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50</v>
      </c>
      <c r="C35" s="44"/>
      <c r="D35" s="38"/>
      <c r="E35" s="38"/>
      <c r="F35" s="38"/>
      <c r="G35" s="38"/>
      <c r="H35" s="38"/>
      <c r="I35" s="38"/>
      <c r="J35" s="45">
        <v>3</v>
      </c>
      <c r="K35" s="39">
        <v>0</v>
      </c>
    </row>
    <row r="36" spans="2:11" x14ac:dyDescent="0.25">
      <c r="B36" s="41" t="s">
        <v>83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52</v>
      </c>
      <c r="C37" s="44"/>
      <c r="D37" s="38"/>
      <c r="E37" s="38"/>
      <c r="F37" s="38"/>
      <c r="G37" s="38"/>
      <c r="H37" s="38"/>
      <c r="I37" s="38"/>
      <c r="J37" s="45">
        <v>2</v>
      </c>
      <c r="K37" s="39">
        <v>0</v>
      </c>
    </row>
    <row r="38" spans="2:11" x14ac:dyDescent="0.25">
      <c r="B38" s="41" t="s">
        <v>84</v>
      </c>
      <c r="C38" s="46"/>
      <c r="D38" s="41"/>
      <c r="E38" s="41"/>
      <c r="F38" s="41"/>
      <c r="G38" s="41"/>
      <c r="H38" s="41"/>
      <c r="I38" s="41"/>
      <c r="J38" s="45">
        <v>3</v>
      </c>
      <c r="K38" s="39">
        <v>0</v>
      </c>
    </row>
    <row r="39" spans="2:11" x14ac:dyDescent="0.25">
      <c r="B39" s="38" t="s">
        <v>85</v>
      </c>
      <c r="C39" s="44"/>
      <c r="D39" s="38"/>
      <c r="E39" s="38"/>
      <c r="F39" s="38"/>
      <c r="G39" s="38"/>
      <c r="H39" s="38"/>
      <c r="I39" s="38"/>
      <c r="J39" s="45">
        <v>2</v>
      </c>
      <c r="K39" s="39">
        <v>0</v>
      </c>
    </row>
    <row r="40" spans="2:11" x14ac:dyDescent="0.25">
      <c r="B40" s="41" t="s">
        <v>86</v>
      </c>
      <c r="C40" s="46"/>
      <c r="D40" s="41"/>
      <c r="E40" s="41"/>
      <c r="F40" s="41"/>
      <c r="G40" s="41"/>
      <c r="H40" s="41"/>
      <c r="I40" s="41"/>
      <c r="J40" s="45">
        <v>2</v>
      </c>
      <c r="K40" s="39">
        <v>0</v>
      </c>
    </row>
    <row r="41" spans="2:11" x14ac:dyDescent="0.25">
      <c r="B41" s="38" t="s">
        <v>87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335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337</v>
      </c>
      <c r="C43" s="38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88</v>
      </c>
      <c r="C44" s="41"/>
      <c r="D44" s="41"/>
      <c r="E44" s="41"/>
      <c r="F44" s="41"/>
      <c r="G44" s="41"/>
      <c r="H44" s="41"/>
      <c r="I44" s="41"/>
      <c r="J44" s="45">
        <v>3</v>
      </c>
      <c r="K44" s="39">
        <v>0</v>
      </c>
    </row>
    <row r="45" spans="2:11" x14ac:dyDescent="0.25">
      <c r="B45" s="38" t="s">
        <v>336</v>
      </c>
      <c r="C45" s="38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54</v>
      </c>
      <c r="C46" s="41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56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38" t="s">
        <v>88</v>
      </c>
      <c r="C48" s="44"/>
      <c r="D48" s="38"/>
      <c r="E48" s="38"/>
      <c r="F48" s="38"/>
      <c r="G48" s="38"/>
      <c r="H48" s="38"/>
      <c r="I48" s="38"/>
      <c r="J48" s="45">
        <v>3</v>
      </c>
      <c r="K48" s="39">
        <v>0</v>
      </c>
    </row>
    <row r="50" spans="2:11" ht="14.4" x14ac:dyDescent="0.3">
      <c r="B50" s="43" t="s">
        <v>59</v>
      </c>
    </row>
    <row r="52" spans="2:11" ht="14.4" x14ac:dyDescent="0.35">
      <c r="B52" s="38" t="s">
        <v>89</v>
      </c>
      <c r="C52" s="47"/>
      <c r="D52" s="47"/>
      <c r="E52" s="47"/>
      <c r="F52" s="47"/>
      <c r="G52" s="47"/>
      <c r="H52" s="47"/>
      <c r="I52" s="47"/>
      <c r="J52" s="131">
        <v>0.5</v>
      </c>
      <c r="K52" s="49">
        <v>0</v>
      </c>
    </row>
    <row r="53" spans="2:11" ht="14.4" x14ac:dyDescent="0.35">
      <c r="B53" s="41" t="s">
        <v>61</v>
      </c>
      <c r="J53" s="131">
        <v>0.5</v>
      </c>
      <c r="K53" s="49">
        <v>0</v>
      </c>
    </row>
    <row r="54" spans="2:11" ht="14.4" x14ac:dyDescent="0.35">
      <c r="B54" s="38" t="s">
        <v>90</v>
      </c>
      <c r="C54" s="47"/>
      <c r="D54" s="47"/>
      <c r="E54" s="47"/>
      <c r="F54" s="47"/>
      <c r="G54" s="47"/>
      <c r="H54" s="47"/>
      <c r="I54" s="47"/>
      <c r="J54" s="131">
        <v>0.5</v>
      </c>
      <c r="K54" s="49">
        <v>0</v>
      </c>
    </row>
    <row r="55" spans="2:11" ht="14.4" x14ac:dyDescent="0.35">
      <c r="B55" s="41" t="s">
        <v>63</v>
      </c>
      <c r="J55" s="131">
        <v>0.25</v>
      </c>
      <c r="K55" s="49">
        <v>0</v>
      </c>
    </row>
    <row r="56" spans="2:11" ht="14.4" x14ac:dyDescent="0.35">
      <c r="K56" s="50"/>
    </row>
    <row r="57" spans="2:11" ht="14.4" x14ac:dyDescent="0.35">
      <c r="B57" s="54" t="s">
        <v>91</v>
      </c>
      <c r="C57" s="183">
        <f>25+(F21*(((E25+E26+E27)+(K29+K30+K31+K32+K33+K34+K35+K36+K37+K38+K39+K40+K41+K42+K43+K44+K45+K46+K47+K48))-(K52+K53+K54+K55)))</f>
        <v>25</v>
      </c>
      <c r="D57" s="149" t="s">
        <v>334</v>
      </c>
      <c r="E57" s="54"/>
      <c r="F57" s="53"/>
      <c r="G57" s="53"/>
      <c r="H57" s="53"/>
      <c r="K57" s="50"/>
    </row>
    <row r="58" spans="2:11" ht="14.4" x14ac:dyDescent="0.35">
      <c r="B58" s="54" t="s">
        <v>92</v>
      </c>
      <c r="C58" s="183">
        <v>25</v>
      </c>
      <c r="D58" s="149" t="s">
        <v>334</v>
      </c>
      <c r="E58" s="54"/>
      <c r="F58" s="53"/>
      <c r="G58" s="53"/>
      <c r="H58" s="53"/>
      <c r="K58" s="50"/>
    </row>
    <row r="59" spans="2:11" ht="14.4" x14ac:dyDescent="0.35">
      <c r="C59" s="184"/>
      <c r="D59" s="53"/>
      <c r="E59" s="54"/>
      <c r="F59" s="53"/>
      <c r="G59" s="53"/>
      <c r="H59" s="53"/>
      <c r="K59" s="50"/>
    </row>
    <row r="60" spans="2:11" ht="13.8" x14ac:dyDescent="0.3">
      <c r="B60" s="51" t="s">
        <v>69</v>
      </c>
      <c r="C60" s="178">
        <f>IF(C57&lt;C58,C58,C57)</f>
        <v>25</v>
      </c>
      <c r="D60" s="162" t="s">
        <v>334</v>
      </c>
      <c r="E60" s="54"/>
      <c r="F60" s="53"/>
      <c r="G60" s="53"/>
      <c r="H60" s="53"/>
      <c r="I60" s="53"/>
      <c r="J60" s="53"/>
      <c r="K60" s="53"/>
    </row>
    <row r="61" spans="2:11" ht="13.8" x14ac:dyDescent="0.3">
      <c r="B61" s="54"/>
      <c r="C61" s="183"/>
      <c r="D61" s="53"/>
      <c r="E61" s="54"/>
      <c r="F61" s="53"/>
      <c r="G61" s="53"/>
      <c r="H61" s="53"/>
      <c r="I61" s="53"/>
      <c r="J61" s="53"/>
      <c r="K61" s="53"/>
    </row>
    <row r="62" spans="2:11" ht="13.8" x14ac:dyDescent="0.3">
      <c r="B62" s="221" t="s">
        <v>289</v>
      </c>
      <c r="C62" s="223">
        <v>0</v>
      </c>
      <c r="D62" s="53"/>
      <c r="E62" s="54"/>
      <c r="F62" s="53"/>
      <c r="G62" s="53"/>
      <c r="H62" s="53"/>
      <c r="I62" s="53"/>
      <c r="J62" s="53"/>
      <c r="K62" s="53"/>
    </row>
    <row r="63" spans="2:11" ht="13.8" x14ac:dyDescent="0.3">
      <c r="B63" s="225"/>
      <c r="C63" s="224"/>
      <c r="D63" s="53"/>
      <c r="E63" s="54"/>
      <c r="F63" s="53"/>
      <c r="G63" s="53"/>
      <c r="H63" s="53"/>
      <c r="I63" s="53"/>
      <c r="J63" s="53"/>
      <c r="K63" s="53"/>
    </row>
    <row r="64" spans="2:11" ht="13.8" x14ac:dyDescent="0.3">
      <c r="C64" s="184"/>
      <c r="D64" s="53"/>
      <c r="E64" s="54"/>
      <c r="F64" s="53"/>
      <c r="G64" s="53"/>
      <c r="H64" s="53"/>
      <c r="I64" s="53"/>
      <c r="J64" s="53"/>
      <c r="K64" s="53"/>
    </row>
    <row r="65" spans="2:11" ht="13.8" x14ac:dyDescent="0.3">
      <c r="B65" s="60" t="s">
        <v>72</v>
      </c>
      <c r="C65" s="182">
        <f>C60*C62</f>
        <v>0</v>
      </c>
      <c r="D65" s="162" t="s">
        <v>334</v>
      </c>
      <c r="E65" s="54"/>
      <c r="F65" s="53"/>
      <c r="G65" s="53"/>
      <c r="H65" s="53"/>
      <c r="I65" s="53"/>
      <c r="J65" s="53"/>
      <c r="K65" s="53"/>
    </row>
    <row r="66" spans="2:11" ht="13.8" x14ac:dyDescent="0.3">
      <c r="B66" s="53"/>
      <c r="C66" s="179"/>
      <c r="D66" s="53"/>
      <c r="E66" s="53"/>
      <c r="F66" s="53"/>
      <c r="G66" s="53"/>
      <c r="H66" s="53"/>
      <c r="I66" s="53"/>
      <c r="J66" s="53"/>
      <c r="K66" s="53"/>
    </row>
    <row r="67" spans="2:11" ht="13.8" x14ac:dyDescent="0.3">
      <c r="B67" s="55" t="s">
        <v>70</v>
      </c>
      <c r="C67" s="180" t="s">
        <v>71</v>
      </c>
      <c r="D67" s="55"/>
      <c r="E67" s="56">
        <v>0</v>
      </c>
      <c r="F67" s="41"/>
      <c r="G67" s="53"/>
      <c r="H67" s="53"/>
      <c r="I67" s="53"/>
      <c r="J67" s="53"/>
      <c r="K67" s="53"/>
    </row>
    <row r="68" spans="2:11" ht="13.8" x14ac:dyDescent="0.3">
      <c r="B68" s="37"/>
      <c r="C68" s="181"/>
      <c r="D68" s="41"/>
      <c r="E68" s="58"/>
      <c r="F68" s="59"/>
      <c r="G68" s="53"/>
      <c r="H68" s="53"/>
      <c r="I68" s="53"/>
      <c r="J68" s="53"/>
      <c r="K68" s="53"/>
    </row>
    <row r="69" spans="2:11" ht="13.8" x14ac:dyDescent="0.3">
      <c r="B69" s="60" t="s">
        <v>94</v>
      </c>
      <c r="C69" s="182">
        <f>C65*E67</f>
        <v>0</v>
      </c>
      <c r="D69" s="162" t="s">
        <v>334</v>
      </c>
      <c r="E69" s="58"/>
      <c r="F69" s="59"/>
      <c r="G69" s="53"/>
      <c r="H69" s="53"/>
      <c r="I69" s="53"/>
      <c r="J69" s="53"/>
      <c r="K69" s="53"/>
    </row>
    <row r="70" spans="2:11" ht="13.8" x14ac:dyDescent="0.3">
      <c r="B70" s="37"/>
      <c r="C70" s="181"/>
      <c r="D70" s="41"/>
      <c r="E70" s="58"/>
      <c r="F70" s="59"/>
      <c r="G70" s="53"/>
      <c r="H70" s="53"/>
      <c r="I70" s="53"/>
      <c r="J70" s="53"/>
      <c r="K70" s="53"/>
    </row>
    <row r="71" spans="2:11" ht="13.8" x14ac:dyDescent="0.3">
      <c r="B71" s="55" t="s">
        <v>97</v>
      </c>
      <c r="C71" s="180" t="s">
        <v>71</v>
      </c>
      <c r="D71" s="55"/>
      <c r="E71" s="56">
        <v>0</v>
      </c>
      <c r="F71" s="41"/>
      <c r="G71" s="53"/>
      <c r="H71" s="53"/>
      <c r="I71" s="53"/>
      <c r="J71" s="53"/>
      <c r="K71" s="53"/>
    </row>
    <row r="72" spans="2:11" ht="13.8" x14ac:dyDescent="0.3">
      <c r="B72" s="37"/>
      <c r="C72" s="181"/>
      <c r="D72" s="41"/>
      <c r="E72" s="58"/>
      <c r="F72" s="59"/>
      <c r="G72" s="53"/>
      <c r="H72" s="53"/>
    </row>
    <row r="73" spans="2:11" ht="13.8" x14ac:dyDescent="0.3">
      <c r="B73" s="60" t="s">
        <v>106</v>
      </c>
      <c r="C73" s="182">
        <f>IF((C65*E67)&gt;0,(C69*E71),IF((C65*E67)=0,(C65*E71)))</f>
        <v>0</v>
      </c>
      <c r="D73" s="162" t="s">
        <v>334</v>
      </c>
      <c r="E73" s="58"/>
      <c r="F73" s="59"/>
      <c r="G73" s="53"/>
      <c r="H73" s="53"/>
    </row>
    <row r="74" spans="2:11" ht="13.8" thickBot="1" x14ac:dyDescent="0.3">
      <c r="B74" s="41"/>
      <c r="C74" s="41"/>
      <c r="D74" s="41"/>
      <c r="E74" s="41"/>
      <c r="F74" s="41"/>
    </row>
    <row r="75" spans="2:11" ht="13.8" thickBot="1" x14ac:dyDescent="0.3">
      <c r="B75" s="71" t="s">
        <v>74</v>
      </c>
      <c r="C75" s="62"/>
      <c r="D75" s="62"/>
      <c r="E75" s="63"/>
      <c r="F75" s="72" t="s">
        <v>75</v>
      </c>
      <c r="G75" s="2"/>
      <c r="H75" s="3"/>
    </row>
  </sheetData>
  <mergeCells count="2">
    <mergeCell ref="B62:B63"/>
    <mergeCell ref="C62:C63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Planilha39"/>
  <dimension ref="B2:K69"/>
  <sheetViews>
    <sheetView topLeftCell="A54" workbookViewId="0">
      <selection activeCell="C56" sqref="C56:C67"/>
    </sheetView>
  </sheetViews>
  <sheetFormatPr defaultRowHeight="13.2" x14ac:dyDescent="0.25"/>
  <cols>
    <col min="2" max="2" width="32.33203125" customWidth="1"/>
    <col min="3" max="3" width="16" customWidth="1"/>
    <col min="6" max="6" width="14" customWidth="1"/>
  </cols>
  <sheetData>
    <row r="2" spans="2:8" ht="13.8" thickBot="1" x14ac:dyDescent="0.3"/>
    <row r="3" spans="2:8" ht="13.8" thickBot="1" x14ac:dyDescent="0.3">
      <c r="B3" s="1" t="s">
        <v>0</v>
      </c>
      <c r="C3" s="2"/>
      <c r="D3" s="3"/>
      <c r="E3" s="64" t="s">
        <v>470</v>
      </c>
    </row>
    <row r="4" spans="2:8" ht="13.8" thickBot="1" x14ac:dyDescent="0.3">
      <c r="B4" s="5"/>
      <c r="C4" s="6"/>
      <c r="D4" s="6"/>
    </row>
    <row r="5" spans="2:8" x14ac:dyDescent="0.25">
      <c r="B5" s="66" t="s">
        <v>473</v>
      </c>
      <c r="C5" s="7"/>
      <c r="D5" s="7"/>
      <c r="E5" s="7"/>
      <c r="F5" s="7"/>
      <c r="G5" s="7"/>
      <c r="H5" s="67"/>
    </row>
    <row r="6" spans="2:8" x14ac:dyDescent="0.25">
      <c r="B6" s="68" t="s">
        <v>290</v>
      </c>
      <c r="C6" s="10"/>
      <c r="D6" s="10"/>
      <c r="E6" s="10"/>
      <c r="F6" s="10"/>
      <c r="G6" s="10"/>
      <c r="H6" s="69"/>
    </row>
    <row r="7" spans="2:8" x14ac:dyDescent="0.25">
      <c r="B7" s="68" t="s">
        <v>291</v>
      </c>
      <c r="C7" s="10"/>
      <c r="D7" s="10"/>
      <c r="E7" s="10"/>
      <c r="F7" s="10"/>
      <c r="G7" s="10"/>
      <c r="H7" s="69"/>
    </row>
    <row r="8" spans="2:8" x14ac:dyDescent="0.25">
      <c r="B8" s="68" t="s">
        <v>469</v>
      </c>
      <c r="C8" s="10"/>
      <c r="D8" s="10"/>
      <c r="E8" s="10"/>
      <c r="F8" s="10"/>
      <c r="G8" s="10"/>
      <c r="H8" s="69"/>
    </row>
    <row r="9" spans="2:8" x14ac:dyDescent="0.25">
      <c r="B9" s="68" t="s">
        <v>292</v>
      </c>
      <c r="C9" s="10"/>
      <c r="D9" s="10"/>
      <c r="E9" s="10"/>
      <c r="F9" s="10"/>
      <c r="G9" s="10"/>
      <c r="H9" s="69"/>
    </row>
    <row r="10" spans="2:8" ht="13.8" thickBot="1" x14ac:dyDescent="0.3">
      <c r="B10" s="13" t="s">
        <v>293</v>
      </c>
      <c r="C10" s="14"/>
      <c r="D10" s="14"/>
      <c r="E10" s="14"/>
      <c r="F10" s="14"/>
      <c r="G10" s="14"/>
      <c r="H10" s="65"/>
    </row>
    <row r="11" spans="2:8" x14ac:dyDescent="0.25">
      <c r="B11" s="5"/>
      <c r="C11" s="6"/>
      <c r="D11" s="6"/>
    </row>
    <row r="12" spans="2:8" x14ac:dyDescent="0.25">
      <c r="B12" s="114"/>
      <c r="C12" s="115"/>
      <c r="D12" s="109"/>
      <c r="E12" s="109"/>
      <c r="F12" s="109"/>
      <c r="G12" s="109"/>
      <c r="H12" s="109"/>
    </row>
    <row r="13" spans="2:8" x14ac:dyDescent="0.25">
      <c r="B13" s="115"/>
      <c r="C13" s="109"/>
      <c r="D13" s="109"/>
      <c r="E13" s="109"/>
      <c r="F13" s="109"/>
      <c r="G13" s="109"/>
      <c r="H13" s="109"/>
    </row>
    <row r="14" spans="2:8" ht="13.8" thickBot="1" x14ac:dyDescent="0.3">
      <c r="B14" s="109"/>
      <c r="C14" s="109"/>
      <c r="D14" s="116"/>
      <c r="E14" s="116"/>
      <c r="F14" s="116"/>
      <c r="G14" s="116"/>
      <c r="H14" s="116"/>
    </row>
    <row r="15" spans="2:8" ht="13.8" thickBot="1" x14ac:dyDescent="0.3">
      <c r="B15" s="64" t="s">
        <v>471</v>
      </c>
      <c r="C15" s="153">
        <v>5000</v>
      </c>
      <c r="D15" s="154"/>
      <c r="E15" s="154"/>
      <c r="F15" s="154"/>
      <c r="G15" s="116"/>
      <c r="H15" s="116"/>
    </row>
    <row r="16" spans="2:8" ht="13.8" thickBot="1" x14ac:dyDescent="0.3">
      <c r="B16" s="64" t="s">
        <v>472</v>
      </c>
      <c r="C16" s="153">
        <v>75</v>
      </c>
      <c r="D16" s="154"/>
      <c r="E16" s="154"/>
      <c r="F16" s="154"/>
      <c r="G16" s="116"/>
      <c r="H16" s="116"/>
    </row>
    <row r="17" spans="2:11" x14ac:dyDescent="0.25">
      <c r="C17" s="145"/>
      <c r="D17" s="145"/>
      <c r="E17" s="145"/>
      <c r="F17" s="145"/>
    </row>
    <row r="18" spans="2:11" ht="13.8" x14ac:dyDescent="0.3">
      <c r="B18" s="117"/>
      <c r="C18" s="160"/>
      <c r="D18" s="161"/>
      <c r="E18" s="161"/>
      <c r="F18" s="161"/>
      <c r="G18" s="118"/>
      <c r="H18" s="118"/>
      <c r="I18" s="25"/>
      <c r="J18" s="25"/>
      <c r="K18" s="25"/>
    </row>
    <row r="19" spans="2:11" ht="14.4" thickBot="1" x14ac:dyDescent="0.35">
      <c r="B19" s="25"/>
      <c r="C19" s="155"/>
      <c r="D19" s="155"/>
      <c r="E19" s="155"/>
      <c r="F19" s="155"/>
      <c r="G19" s="25"/>
      <c r="H19" s="25"/>
      <c r="I19" s="25"/>
      <c r="J19" s="25"/>
      <c r="K19" s="25"/>
    </row>
    <row r="20" spans="2:11" ht="14.4" thickBot="1" x14ac:dyDescent="0.3">
      <c r="B20" s="64" t="s">
        <v>30</v>
      </c>
      <c r="C20" s="156"/>
      <c r="D20" s="157"/>
      <c r="E20" s="156"/>
      <c r="F20" s="158">
        <f>(C15-C16)/65</f>
        <v>75.769230769230774</v>
      </c>
      <c r="G20" s="152" t="s">
        <v>334</v>
      </c>
      <c r="H20" s="32"/>
      <c r="I20" s="73" t="s">
        <v>31</v>
      </c>
      <c r="J20" s="32"/>
      <c r="K20" s="32"/>
    </row>
    <row r="21" spans="2:11" ht="15.6" x14ac:dyDescent="0.25">
      <c r="B21" s="34"/>
      <c r="C21" s="32"/>
      <c r="D21" s="35"/>
      <c r="E21" s="32"/>
      <c r="F21" s="33"/>
      <c r="G21" s="32"/>
      <c r="H21" s="32"/>
      <c r="I21" s="32"/>
      <c r="J21" s="32"/>
      <c r="K21" s="32"/>
    </row>
    <row r="22" spans="2:11" ht="13.8" x14ac:dyDescent="0.25">
      <c r="B22" s="36" t="s">
        <v>34</v>
      </c>
      <c r="C22" s="32"/>
      <c r="D22" s="35"/>
      <c r="E22" s="32"/>
      <c r="F22" s="33"/>
      <c r="G22" s="32"/>
      <c r="H22" s="32"/>
      <c r="I22" s="32"/>
      <c r="J22" s="32"/>
      <c r="K22" s="32"/>
    </row>
    <row r="23" spans="2:11" ht="15.6" x14ac:dyDescent="0.25">
      <c r="B23" s="34"/>
      <c r="C23" s="32"/>
      <c r="D23" s="35"/>
      <c r="E23" s="32"/>
      <c r="F23" s="40" t="s">
        <v>37</v>
      </c>
      <c r="G23" s="32"/>
      <c r="H23" s="32"/>
      <c r="I23" s="37"/>
      <c r="J23" s="32"/>
      <c r="K23" s="32"/>
    </row>
    <row r="24" spans="2:11" x14ac:dyDescent="0.25">
      <c r="B24" s="38" t="s">
        <v>35</v>
      </c>
      <c r="C24" s="38"/>
      <c r="D24" s="38" t="s">
        <v>36</v>
      </c>
      <c r="E24" s="39">
        <v>0</v>
      </c>
      <c r="F24" s="42" t="s">
        <v>21</v>
      </c>
    </row>
    <row r="25" spans="2:11" x14ac:dyDescent="0.25">
      <c r="B25" s="41" t="s">
        <v>76</v>
      </c>
      <c r="C25" s="41"/>
      <c r="D25" s="41" t="s">
        <v>36</v>
      </c>
      <c r="E25" s="39">
        <v>0</v>
      </c>
      <c r="F25" s="42" t="s">
        <v>17</v>
      </c>
    </row>
    <row r="26" spans="2:11" x14ac:dyDescent="0.25">
      <c r="B26" s="38" t="s">
        <v>40</v>
      </c>
      <c r="C26" s="38"/>
      <c r="D26" s="38" t="s">
        <v>36</v>
      </c>
      <c r="E26" s="39">
        <v>0</v>
      </c>
      <c r="F26" s="42" t="s">
        <v>23</v>
      </c>
    </row>
    <row r="28" spans="2:11" x14ac:dyDescent="0.25">
      <c r="B28" s="38" t="s">
        <v>77</v>
      </c>
      <c r="C28" s="44"/>
      <c r="D28" s="38"/>
      <c r="E28" s="38"/>
      <c r="F28" s="38"/>
      <c r="G28" s="38"/>
      <c r="H28" s="38"/>
      <c r="I28" s="38"/>
      <c r="J28" s="45">
        <v>3</v>
      </c>
      <c r="K28" s="39">
        <v>0</v>
      </c>
    </row>
    <row r="29" spans="2:11" x14ac:dyDescent="0.25">
      <c r="B29" s="41" t="s">
        <v>78</v>
      </c>
      <c r="C29" s="46"/>
      <c r="D29" s="41"/>
      <c r="E29" s="41"/>
      <c r="F29" s="41"/>
      <c r="G29" s="41"/>
      <c r="H29" s="41"/>
      <c r="I29" s="41"/>
      <c r="J29" s="45">
        <v>2</v>
      </c>
      <c r="K29" s="39">
        <v>0</v>
      </c>
    </row>
    <row r="30" spans="2:11" x14ac:dyDescent="0.25">
      <c r="B30" s="38" t="s">
        <v>79</v>
      </c>
      <c r="C30" s="44"/>
      <c r="D30" s="38"/>
      <c r="E30" s="38"/>
      <c r="F30" s="38"/>
      <c r="G30" s="38"/>
      <c r="H30" s="38"/>
      <c r="I30" s="38"/>
      <c r="J30" s="45">
        <v>2</v>
      </c>
      <c r="K30" s="39">
        <v>0</v>
      </c>
    </row>
    <row r="31" spans="2:11" x14ac:dyDescent="0.25">
      <c r="B31" s="41" t="s">
        <v>80</v>
      </c>
      <c r="C31" s="46"/>
      <c r="D31" s="41"/>
      <c r="E31" s="41"/>
      <c r="F31" s="41"/>
      <c r="G31" s="41"/>
      <c r="H31" s="41"/>
      <c r="I31" s="41"/>
      <c r="J31" s="45">
        <v>3</v>
      </c>
      <c r="K31" s="39">
        <v>0</v>
      </c>
    </row>
    <row r="32" spans="2:11" x14ac:dyDescent="0.25">
      <c r="B32" s="38" t="s">
        <v>81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82</v>
      </c>
      <c r="C33" s="46"/>
      <c r="D33" s="41"/>
      <c r="E33" s="41"/>
      <c r="F33" s="41"/>
      <c r="G33" s="41"/>
      <c r="H33" s="41"/>
      <c r="I33" s="41"/>
      <c r="J33" s="45">
        <v>2</v>
      </c>
      <c r="K33" s="39">
        <v>0</v>
      </c>
    </row>
    <row r="34" spans="2:11" x14ac:dyDescent="0.25">
      <c r="B34" s="38" t="s">
        <v>50</v>
      </c>
      <c r="C34" s="44"/>
      <c r="D34" s="38"/>
      <c r="E34" s="38"/>
      <c r="F34" s="38"/>
      <c r="G34" s="38"/>
      <c r="H34" s="38"/>
      <c r="I34" s="38"/>
      <c r="J34" s="45">
        <v>3</v>
      </c>
      <c r="K34" s="39">
        <v>0</v>
      </c>
    </row>
    <row r="35" spans="2:11" x14ac:dyDescent="0.25">
      <c r="B35" s="41" t="s">
        <v>83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52</v>
      </c>
      <c r="C36" s="44"/>
      <c r="D36" s="38"/>
      <c r="E36" s="38"/>
      <c r="F36" s="38"/>
      <c r="G36" s="38"/>
      <c r="H36" s="38"/>
      <c r="I36" s="38"/>
      <c r="J36" s="45">
        <v>2</v>
      </c>
      <c r="K36" s="39">
        <v>0</v>
      </c>
    </row>
    <row r="37" spans="2:11" x14ac:dyDescent="0.25">
      <c r="B37" s="41" t="s">
        <v>84</v>
      </c>
      <c r="C37" s="46"/>
      <c r="D37" s="41"/>
      <c r="E37" s="41"/>
      <c r="F37" s="41"/>
      <c r="G37" s="41"/>
      <c r="H37" s="41"/>
      <c r="I37" s="41"/>
      <c r="J37" s="45">
        <v>3</v>
      </c>
      <c r="K37" s="39">
        <v>0</v>
      </c>
    </row>
    <row r="38" spans="2:11" x14ac:dyDescent="0.25">
      <c r="B38" s="38" t="s">
        <v>85</v>
      </c>
      <c r="C38" s="44"/>
      <c r="D38" s="38"/>
      <c r="E38" s="38"/>
      <c r="F38" s="38"/>
      <c r="G38" s="38"/>
      <c r="H38" s="38"/>
      <c r="I38" s="38"/>
      <c r="J38" s="45">
        <v>2</v>
      </c>
      <c r="K38" s="39">
        <v>0</v>
      </c>
    </row>
    <row r="39" spans="2:11" x14ac:dyDescent="0.25">
      <c r="B39" s="41" t="s">
        <v>86</v>
      </c>
      <c r="C39" s="46"/>
      <c r="D39" s="41"/>
      <c r="E39" s="41"/>
      <c r="F39" s="41"/>
      <c r="G39" s="41"/>
      <c r="H39" s="41"/>
      <c r="I39" s="41"/>
      <c r="J39" s="45">
        <v>2</v>
      </c>
      <c r="K39" s="39">
        <v>0</v>
      </c>
    </row>
    <row r="40" spans="2:11" x14ac:dyDescent="0.25">
      <c r="B40" s="38" t="s">
        <v>87</v>
      </c>
      <c r="C40" s="44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335</v>
      </c>
      <c r="C41" s="46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337</v>
      </c>
      <c r="C42" s="38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88</v>
      </c>
      <c r="C43" s="41"/>
      <c r="D43" s="41"/>
      <c r="E43" s="41"/>
      <c r="F43" s="41"/>
      <c r="G43" s="41"/>
      <c r="H43" s="41"/>
      <c r="I43" s="41"/>
      <c r="J43" s="45">
        <v>3</v>
      </c>
      <c r="K43" s="39">
        <v>0</v>
      </c>
    </row>
    <row r="44" spans="2:11" x14ac:dyDescent="0.25">
      <c r="B44" s="38" t="s">
        <v>336</v>
      </c>
      <c r="C44" s="38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41" t="s">
        <v>54</v>
      </c>
      <c r="C45" s="41"/>
      <c r="D45" s="41"/>
      <c r="E45" s="41"/>
      <c r="F45" s="41"/>
      <c r="G45" s="41"/>
      <c r="H45" s="41"/>
      <c r="I45" s="41"/>
      <c r="J45" s="45">
        <v>3</v>
      </c>
      <c r="K45" s="39">
        <v>0</v>
      </c>
    </row>
    <row r="46" spans="2:11" x14ac:dyDescent="0.25">
      <c r="B46" s="38" t="s">
        <v>56</v>
      </c>
      <c r="C46" s="38"/>
      <c r="D46" s="38"/>
      <c r="E46" s="38"/>
      <c r="F46" s="38"/>
      <c r="G46" s="38"/>
      <c r="H46" s="38"/>
      <c r="I46" s="38"/>
      <c r="J46" s="45">
        <v>2</v>
      </c>
      <c r="K46" s="39">
        <v>0</v>
      </c>
    </row>
    <row r="47" spans="2:11" x14ac:dyDescent="0.25">
      <c r="B47" s="38" t="s">
        <v>88</v>
      </c>
      <c r="C47" s="44"/>
      <c r="D47" s="38"/>
      <c r="E47" s="38"/>
      <c r="F47" s="38"/>
      <c r="G47" s="38"/>
      <c r="H47" s="38"/>
      <c r="I47" s="38"/>
      <c r="J47" s="45">
        <v>3</v>
      </c>
      <c r="K47" s="39">
        <v>0</v>
      </c>
    </row>
    <row r="49" spans="2:11" ht="14.4" x14ac:dyDescent="0.3">
      <c r="B49" s="43" t="s">
        <v>59</v>
      </c>
    </row>
    <row r="51" spans="2:11" ht="14.4" x14ac:dyDescent="0.35">
      <c r="B51" s="38" t="s">
        <v>89</v>
      </c>
      <c r="C51" s="47"/>
      <c r="D51" s="47"/>
      <c r="E51" s="47"/>
      <c r="F51" s="47"/>
      <c r="G51" s="47"/>
      <c r="H51" s="47"/>
      <c r="I51" s="47"/>
      <c r="J51" s="131">
        <v>0.5</v>
      </c>
      <c r="K51" s="49">
        <v>0</v>
      </c>
    </row>
    <row r="52" spans="2:11" ht="14.4" x14ac:dyDescent="0.35">
      <c r="B52" s="41" t="s">
        <v>61</v>
      </c>
      <c r="J52" s="131">
        <v>0.5</v>
      </c>
      <c r="K52" s="49">
        <v>0</v>
      </c>
    </row>
    <row r="53" spans="2:11" ht="14.4" x14ac:dyDescent="0.35">
      <c r="B53" s="38" t="s">
        <v>90</v>
      </c>
      <c r="C53" s="47"/>
      <c r="D53" s="47"/>
      <c r="E53" s="47"/>
      <c r="F53" s="47"/>
      <c r="G53" s="47"/>
      <c r="H53" s="47"/>
      <c r="I53" s="47"/>
      <c r="J53" s="131">
        <v>0.5</v>
      </c>
      <c r="K53" s="49">
        <v>0</v>
      </c>
    </row>
    <row r="54" spans="2:11" ht="14.4" x14ac:dyDescent="0.35">
      <c r="B54" s="41" t="s">
        <v>63</v>
      </c>
      <c r="J54" s="131">
        <v>0.25</v>
      </c>
      <c r="K54" s="49">
        <v>0</v>
      </c>
    </row>
    <row r="55" spans="2:11" ht="14.4" x14ac:dyDescent="0.35">
      <c r="K55" s="50"/>
    </row>
    <row r="56" spans="2:11" ht="14.4" x14ac:dyDescent="0.35">
      <c r="B56" s="54" t="s">
        <v>91</v>
      </c>
      <c r="C56" s="183">
        <f>75+(F20*(((E24+E25+E26)+(K28+K29+K30+K31+K32+K33+K34+K35+K36+K37+K38+K39+K40+K41+K42+K43+K44+K45+K46+K47))-(K51+K52+K53+K54)))</f>
        <v>75</v>
      </c>
      <c r="D56" s="149" t="s">
        <v>334</v>
      </c>
      <c r="E56" s="54"/>
      <c r="F56" s="53"/>
      <c r="G56" s="53"/>
      <c r="H56" s="53"/>
      <c r="K56" s="50"/>
    </row>
    <row r="57" spans="2:11" ht="14.4" x14ac:dyDescent="0.35">
      <c r="B57" s="54" t="s">
        <v>92</v>
      </c>
      <c r="C57" s="183">
        <v>75</v>
      </c>
      <c r="D57" s="149" t="s">
        <v>334</v>
      </c>
      <c r="E57" s="54"/>
      <c r="F57" s="53"/>
      <c r="G57" s="53"/>
      <c r="H57" s="53"/>
      <c r="K57" s="50"/>
    </row>
    <row r="58" spans="2:11" ht="14.4" x14ac:dyDescent="0.35">
      <c r="C58" s="184"/>
      <c r="D58" s="53"/>
      <c r="E58" s="54"/>
      <c r="F58" s="53"/>
      <c r="G58" s="53"/>
      <c r="H58" s="53"/>
      <c r="K58" s="50"/>
    </row>
    <row r="59" spans="2:11" ht="13.8" x14ac:dyDescent="0.3">
      <c r="B59" s="51" t="s">
        <v>69</v>
      </c>
      <c r="C59" s="178">
        <f>IF(C56&lt;C57,C57,C56)</f>
        <v>75</v>
      </c>
      <c r="D59" s="162" t="s">
        <v>334</v>
      </c>
      <c r="E59" s="54"/>
      <c r="F59" s="53"/>
      <c r="G59" s="53"/>
      <c r="H59" s="53"/>
      <c r="I59" s="53"/>
      <c r="J59" s="53"/>
      <c r="K59" s="53"/>
    </row>
    <row r="60" spans="2:11" ht="13.8" x14ac:dyDescent="0.3">
      <c r="B60" s="53"/>
      <c r="C60" s="179"/>
      <c r="D60" s="53"/>
      <c r="E60" s="53"/>
      <c r="F60" s="53"/>
      <c r="G60" s="53"/>
      <c r="H60" s="53"/>
      <c r="I60" s="53"/>
      <c r="J60" s="53"/>
      <c r="K60" s="53"/>
    </row>
    <row r="61" spans="2:11" ht="13.8" x14ac:dyDescent="0.3">
      <c r="B61" s="55" t="s">
        <v>70</v>
      </c>
      <c r="C61" s="180" t="s">
        <v>71</v>
      </c>
      <c r="D61" s="55"/>
      <c r="E61" s="56">
        <v>0</v>
      </c>
      <c r="F61" s="41"/>
      <c r="G61" s="53"/>
      <c r="H61" s="53"/>
      <c r="I61" s="53"/>
      <c r="J61" s="53"/>
      <c r="K61" s="53"/>
    </row>
    <row r="62" spans="2:11" ht="13.8" x14ac:dyDescent="0.3">
      <c r="B62" s="37"/>
      <c r="C62" s="181"/>
      <c r="D62" s="41"/>
      <c r="E62" s="58"/>
      <c r="F62" s="59"/>
      <c r="G62" s="53"/>
      <c r="H62" s="53"/>
      <c r="I62" s="53"/>
      <c r="J62" s="53"/>
      <c r="K62" s="53"/>
    </row>
    <row r="63" spans="2:11" ht="13.8" x14ac:dyDescent="0.3">
      <c r="B63" s="60" t="s">
        <v>72</v>
      </c>
      <c r="C63" s="182">
        <f>C59*E61</f>
        <v>0</v>
      </c>
      <c r="D63" s="162" t="s">
        <v>334</v>
      </c>
      <c r="E63" s="58"/>
      <c r="F63" s="59"/>
      <c r="G63" s="53"/>
      <c r="H63" s="53"/>
      <c r="I63" s="53"/>
      <c r="J63" s="53"/>
      <c r="K63" s="53"/>
    </row>
    <row r="64" spans="2:11" ht="13.8" x14ac:dyDescent="0.3">
      <c r="B64" s="37"/>
      <c r="C64" s="181"/>
      <c r="D64" s="41"/>
      <c r="E64" s="58"/>
      <c r="F64" s="59"/>
      <c r="G64" s="53"/>
      <c r="H64" s="53"/>
      <c r="I64" s="53"/>
      <c r="J64" s="53"/>
      <c r="K64" s="53"/>
    </row>
    <row r="65" spans="2:11" ht="13.8" x14ac:dyDescent="0.3">
      <c r="B65" s="55" t="s">
        <v>97</v>
      </c>
      <c r="C65" s="180" t="s">
        <v>71</v>
      </c>
      <c r="D65" s="55"/>
      <c r="E65" s="56">
        <v>0</v>
      </c>
      <c r="F65" s="41"/>
      <c r="G65" s="53"/>
      <c r="H65" s="53"/>
      <c r="I65" s="53"/>
      <c r="J65" s="53"/>
      <c r="K65" s="53"/>
    </row>
    <row r="66" spans="2:11" ht="13.8" x14ac:dyDescent="0.3">
      <c r="B66" s="37"/>
      <c r="C66" s="181"/>
      <c r="D66" s="41"/>
      <c r="E66" s="58"/>
      <c r="F66" s="59"/>
      <c r="G66" s="53"/>
      <c r="H66" s="53"/>
    </row>
    <row r="67" spans="2:11" ht="13.8" x14ac:dyDescent="0.3">
      <c r="B67" s="60" t="s">
        <v>94</v>
      </c>
      <c r="C67" s="182">
        <f>IF((C59*E61)&gt;0,(C63*E65),IF((C59*E61)=0,(C59*E65)))</f>
        <v>0</v>
      </c>
      <c r="D67" s="162" t="s">
        <v>334</v>
      </c>
      <c r="E67" s="58"/>
      <c r="F67" s="59"/>
      <c r="G67" s="53"/>
      <c r="H67" s="53"/>
    </row>
    <row r="68" spans="2:11" ht="13.8" thickBot="1" x14ac:dyDescent="0.3">
      <c r="B68" s="41"/>
      <c r="C68" s="41"/>
      <c r="D68" s="41"/>
      <c r="E68" s="41"/>
      <c r="F68" s="41"/>
    </row>
    <row r="69" spans="2:11" ht="13.8" thickBot="1" x14ac:dyDescent="0.3">
      <c r="B69" s="71" t="s">
        <v>74</v>
      </c>
      <c r="C69" s="62"/>
      <c r="D69" s="62"/>
      <c r="E69" s="63"/>
      <c r="F69" s="72" t="s">
        <v>75</v>
      </c>
      <c r="G69" s="2"/>
      <c r="H69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Planilha40"/>
  <dimension ref="B2:K68"/>
  <sheetViews>
    <sheetView topLeftCell="A54" workbookViewId="0">
      <selection activeCell="C55" sqref="C55:C66"/>
    </sheetView>
  </sheetViews>
  <sheetFormatPr defaultRowHeight="13.2" x14ac:dyDescent="0.25"/>
  <cols>
    <col min="2" max="2" width="32.33203125" customWidth="1"/>
    <col min="3" max="3" width="16" customWidth="1"/>
    <col min="6" max="6" width="14" customWidth="1"/>
  </cols>
  <sheetData>
    <row r="2" spans="2:8" ht="13.8" thickBot="1" x14ac:dyDescent="0.3"/>
    <row r="3" spans="2:8" ht="13.8" thickBot="1" x14ac:dyDescent="0.3">
      <c r="B3" s="1" t="s">
        <v>0</v>
      </c>
      <c r="C3" s="2"/>
      <c r="D3" s="3"/>
      <c r="E3" s="64" t="s">
        <v>314</v>
      </c>
    </row>
    <row r="4" spans="2:8" ht="13.8" thickBot="1" x14ac:dyDescent="0.3">
      <c r="B4" s="5"/>
      <c r="C4" s="6"/>
      <c r="D4" s="6"/>
    </row>
    <row r="5" spans="2:8" x14ac:dyDescent="0.25">
      <c r="B5" s="66" t="s">
        <v>476</v>
      </c>
      <c r="C5" s="7"/>
      <c r="D5" s="7"/>
      <c r="E5" s="7"/>
      <c r="F5" s="7"/>
      <c r="G5" s="7"/>
      <c r="H5" s="67"/>
    </row>
    <row r="6" spans="2:8" x14ac:dyDescent="0.25">
      <c r="B6" s="68" t="s">
        <v>294</v>
      </c>
      <c r="C6" s="10"/>
      <c r="D6" s="10"/>
      <c r="E6" s="10"/>
      <c r="F6" s="10"/>
      <c r="G6" s="10"/>
      <c r="H6" s="69"/>
    </row>
    <row r="7" spans="2:8" x14ac:dyDescent="0.25">
      <c r="B7" s="68" t="s">
        <v>475</v>
      </c>
      <c r="C7" s="10"/>
      <c r="D7" s="10"/>
      <c r="E7" s="10"/>
      <c r="F7" s="10"/>
      <c r="G7" s="10"/>
      <c r="H7" s="69"/>
    </row>
    <row r="8" spans="2:8" x14ac:dyDescent="0.25">
      <c r="B8" s="68" t="s">
        <v>295</v>
      </c>
      <c r="C8" s="10"/>
      <c r="D8" s="10"/>
      <c r="E8" s="10"/>
      <c r="F8" s="10"/>
      <c r="G8" s="10"/>
      <c r="H8" s="69"/>
    </row>
    <row r="9" spans="2:8" ht="13.8" thickBot="1" x14ac:dyDescent="0.3">
      <c r="B9" s="13" t="s">
        <v>296</v>
      </c>
      <c r="C9" s="14"/>
      <c r="D9" s="14"/>
      <c r="E9" s="14"/>
      <c r="F9" s="14"/>
      <c r="G9" s="14"/>
      <c r="H9" s="65"/>
    </row>
    <row r="10" spans="2:8" x14ac:dyDescent="0.25">
      <c r="B10" s="5"/>
      <c r="C10" s="6"/>
      <c r="D10" s="6"/>
    </row>
    <row r="11" spans="2:8" x14ac:dyDescent="0.25">
      <c r="B11" s="114"/>
      <c r="C11" s="115"/>
      <c r="D11" s="109"/>
      <c r="E11" s="109"/>
      <c r="F11" s="109"/>
      <c r="G11" s="109"/>
      <c r="H11" s="109"/>
    </row>
    <row r="12" spans="2:8" x14ac:dyDescent="0.25">
      <c r="B12" s="115"/>
      <c r="C12" s="109"/>
      <c r="D12" s="109"/>
      <c r="E12" s="109"/>
      <c r="F12" s="109"/>
      <c r="G12" s="109"/>
      <c r="H12" s="109"/>
    </row>
    <row r="13" spans="2:8" ht="13.8" thickBot="1" x14ac:dyDescent="0.3">
      <c r="B13" s="109"/>
      <c r="C13" s="109"/>
      <c r="D13" s="116"/>
      <c r="E13" s="116"/>
      <c r="F13" s="116"/>
      <c r="G13" s="116"/>
      <c r="H13" s="116"/>
    </row>
    <row r="14" spans="2:8" ht="13.8" thickBot="1" x14ac:dyDescent="0.3">
      <c r="B14" s="64" t="s">
        <v>319</v>
      </c>
      <c r="C14" s="153">
        <v>100000</v>
      </c>
      <c r="D14" s="154"/>
      <c r="E14" s="154"/>
      <c r="F14" s="154"/>
      <c r="G14" s="116"/>
      <c r="H14" s="116"/>
    </row>
    <row r="15" spans="2:8" ht="13.8" thickBot="1" x14ac:dyDescent="0.3">
      <c r="B15" s="64" t="s">
        <v>320</v>
      </c>
      <c r="C15" s="153">
        <v>250</v>
      </c>
      <c r="D15" s="154"/>
      <c r="E15" s="154"/>
      <c r="F15" s="154"/>
      <c r="G15" s="116"/>
      <c r="H15" s="116"/>
    </row>
    <row r="16" spans="2:8" x14ac:dyDescent="0.25">
      <c r="C16" s="145"/>
      <c r="D16" s="145"/>
      <c r="E16" s="145"/>
      <c r="F16" s="145"/>
    </row>
    <row r="17" spans="2:11" ht="13.8" x14ac:dyDescent="0.3">
      <c r="B17" s="117"/>
      <c r="C17" s="160"/>
      <c r="D17" s="161"/>
      <c r="E17" s="161"/>
      <c r="F17" s="161"/>
      <c r="G17" s="118"/>
      <c r="H17" s="118"/>
      <c r="I17" s="25"/>
      <c r="J17" s="25"/>
      <c r="K17" s="25"/>
    </row>
    <row r="18" spans="2:11" ht="14.4" thickBot="1" x14ac:dyDescent="0.35">
      <c r="B18" s="25"/>
      <c r="C18" s="155"/>
      <c r="D18" s="155"/>
      <c r="E18" s="155"/>
      <c r="F18" s="155"/>
      <c r="G18" s="25"/>
      <c r="H18" s="25"/>
      <c r="I18" s="25"/>
      <c r="J18" s="25"/>
      <c r="K18" s="25"/>
    </row>
    <row r="19" spans="2:11" ht="14.4" thickBot="1" x14ac:dyDescent="0.3">
      <c r="B19" s="64" t="s">
        <v>30</v>
      </c>
      <c r="C19" s="156"/>
      <c r="D19" s="157"/>
      <c r="E19" s="156"/>
      <c r="F19" s="158">
        <f>(C14-C15)/65</f>
        <v>1534.6153846153845</v>
      </c>
      <c r="G19" s="152" t="s">
        <v>334</v>
      </c>
      <c r="H19" s="32"/>
      <c r="I19" s="73" t="s">
        <v>31</v>
      </c>
      <c r="J19" s="32"/>
      <c r="K19" s="32"/>
    </row>
    <row r="20" spans="2:11" ht="15.6" x14ac:dyDescent="0.25">
      <c r="B20" s="34"/>
      <c r="C20" s="32"/>
      <c r="D20" s="35"/>
      <c r="E20" s="32"/>
      <c r="F20" s="33"/>
      <c r="G20" s="32"/>
      <c r="H20" s="32"/>
      <c r="I20" s="32"/>
      <c r="J20" s="32"/>
      <c r="K20" s="32"/>
    </row>
    <row r="21" spans="2:11" ht="13.8" x14ac:dyDescent="0.25">
      <c r="B21" s="36" t="s">
        <v>34</v>
      </c>
      <c r="C21" s="32"/>
      <c r="D21" s="35"/>
      <c r="E21" s="32"/>
      <c r="F21" s="33"/>
      <c r="G21" s="32"/>
      <c r="H21" s="32"/>
      <c r="I21" s="32"/>
      <c r="J21" s="32"/>
      <c r="K21" s="32"/>
    </row>
    <row r="22" spans="2:11" ht="15.6" x14ac:dyDescent="0.25">
      <c r="B22" s="34"/>
      <c r="C22" s="32"/>
      <c r="D22" s="35"/>
      <c r="E22" s="32"/>
      <c r="F22" s="40" t="s">
        <v>37</v>
      </c>
      <c r="G22" s="32"/>
      <c r="H22" s="32"/>
      <c r="I22" s="37"/>
      <c r="J22" s="32"/>
      <c r="K22" s="32"/>
    </row>
    <row r="23" spans="2:11" x14ac:dyDescent="0.25">
      <c r="B23" s="38" t="s">
        <v>35</v>
      </c>
      <c r="C23" s="38"/>
      <c r="D23" s="38" t="s">
        <v>36</v>
      </c>
      <c r="E23" s="39">
        <v>0</v>
      </c>
      <c r="F23" s="42" t="s">
        <v>21</v>
      </c>
    </row>
    <row r="24" spans="2:11" x14ac:dyDescent="0.25">
      <c r="B24" s="41" t="s">
        <v>76</v>
      </c>
      <c r="C24" s="41"/>
      <c r="D24" s="41" t="s">
        <v>36</v>
      </c>
      <c r="E24" s="39">
        <v>0</v>
      </c>
      <c r="F24" s="42" t="s">
        <v>17</v>
      </c>
    </row>
    <row r="25" spans="2:11" x14ac:dyDescent="0.25">
      <c r="B25" s="38" t="s">
        <v>40</v>
      </c>
      <c r="C25" s="38"/>
      <c r="D25" s="38" t="s">
        <v>36</v>
      </c>
      <c r="E25" s="39">
        <v>0</v>
      </c>
      <c r="F25" s="42" t="s">
        <v>23</v>
      </c>
    </row>
    <row r="27" spans="2:11" x14ac:dyDescent="0.25">
      <c r="B27" s="38" t="s">
        <v>77</v>
      </c>
      <c r="C27" s="44"/>
      <c r="D27" s="38"/>
      <c r="E27" s="38"/>
      <c r="F27" s="38"/>
      <c r="G27" s="38"/>
      <c r="H27" s="38"/>
      <c r="I27" s="38"/>
      <c r="J27" s="45">
        <v>3</v>
      </c>
      <c r="K27" s="39">
        <v>0</v>
      </c>
    </row>
    <row r="28" spans="2:11" x14ac:dyDescent="0.25">
      <c r="B28" s="41" t="s">
        <v>78</v>
      </c>
      <c r="C28" s="46"/>
      <c r="D28" s="41"/>
      <c r="E28" s="41"/>
      <c r="F28" s="41"/>
      <c r="G28" s="41"/>
      <c r="H28" s="41"/>
      <c r="I28" s="41"/>
      <c r="J28" s="45">
        <v>2</v>
      </c>
      <c r="K28" s="39">
        <v>0</v>
      </c>
    </row>
    <row r="29" spans="2:11" x14ac:dyDescent="0.25">
      <c r="B29" s="38" t="s">
        <v>79</v>
      </c>
      <c r="C29" s="44"/>
      <c r="D29" s="38"/>
      <c r="E29" s="38"/>
      <c r="F29" s="38"/>
      <c r="G29" s="38"/>
      <c r="H29" s="38"/>
      <c r="I29" s="38"/>
      <c r="J29" s="45">
        <v>2</v>
      </c>
      <c r="K29" s="39">
        <v>0</v>
      </c>
    </row>
    <row r="30" spans="2:11" x14ac:dyDescent="0.25">
      <c r="B30" s="41" t="s">
        <v>80</v>
      </c>
      <c r="C30" s="46"/>
      <c r="D30" s="41"/>
      <c r="E30" s="41"/>
      <c r="F30" s="41"/>
      <c r="G30" s="41"/>
      <c r="H30" s="41"/>
      <c r="I30" s="41"/>
      <c r="J30" s="45">
        <v>3</v>
      </c>
      <c r="K30" s="39">
        <v>0</v>
      </c>
    </row>
    <row r="31" spans="2:11" x14ac:dyDescent="0.25">
      <c r="B31" s="38" t="s">
        <v>81</v>
      </c>
      <c r="C31" s="44"/>
      <c r="D31" s="38"/>
      <c r="E31" s="38"/>
      <c r="F31" s="38"/>
      <c r="G31" s="38"/>
      <c r="H31" s="38"/>
      <c r="I31" s="38"/>
      <c r="J31" s="45">
        <v>3</v>
      </c>
      <c r="K31" s="39">
        <v>0</v>
      </c>
    </row>
    <row r="32" spans="2:11" x14ac:dyDescent="0.25">
      <c r="B32" s="41" t="s">
        <v>82</v>
      </c>
      <c r="C32" s="46"/>
      <c r="D32" s="41"/>
      <c r="E32" s="41"/>
      <c r="F32" s="41"/>
      <c r="G32" s="41"/>
      <c r="H32" s="41"/>
      <c r="I32" s="41"/>
      <c r="J32" s="45">
        <v>2</v>
      </c>
      <c r="K32" s="39">
        <v>0</v>
      </c>
    </row>
    <row r="33" spans="2:11" x14ac:dyDescent="0.25">
      <c r="B33" s="38" t="s">
        <v>50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83</v>
      </c>
      <c r="C34" s="46"/>
      <c r="D34" s="41"/>
      <c r="E34" s="41"/>
      <c r="F34" s="41"/>
      <c r="G34" s="41"/>
      <c r="H34" s="41"/>
      <c r="I34" s="41"/>
      <c r="J34" s="45">
        <v>3</v>
      </c>
      <c r="K34" s="39">
        <v>0</v>
      </c>
    </row>
    <row r="35" spans="2:11" x14ac:dyDescent="0.25">
      <c r="B35" s="38" t="s">
        <v>52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84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85</v>
      </c>
      <c r="C37" s="44"/>
      <c r="D37" s="38"/>
      <c r="E37" s="38"/>
      <c r="F37" s="38"/>
      <c r="G37" s="38"/>
      <c r="H37" s="38"/>
      <c r="I37" s="38"/>
      <c r="J37" s="45">
        <v>2</v>
      </c>
      <c r="K37" s="39">
        <v>0</v>
      </c>
    </row>
    <row r="38" spans="2:11" x14ac:dyDescent="0.25">
      <c r="B38" s="41" t="s">
        <v>86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87</v>
      </c>
      <c r="C39" s="44"/>
      <c r="D39" s="38"/>
      <c r="E39" s="38"/>
      <c r="F39" s="38"/>
      <c r="G39" s="38"/>
      <c r="H39" s="38"/>
      <c r="I39" s="38"/>
      <c r="J39" s="45">
        <v>2</v>
      </c>
      <c r="K39" s="39">
        <v>0</v>
      </c>
    </row>
    <row r="40" spans="2:11" x14ac:dyDescent="0.25">
      <c r="B40" s="41" t="s">
        <v>335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337</v>
      </c>
      <c r="C41" s="38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88</v>
      </c>
      <c r="C42" s="41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336</v>
      </c>
      <c r="C43" s="38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54</v>
      </c>
      <c r="C44" s="41"/>
      <c r="D44" s="41"/>
      <c r="E44" s="41"/>
      <c r="F44" s="41"/>
      <c r="G44" s="41"/>
      <c r="H44" s="41"/>
      <c r="I44" s="41"/>
      <c r="J44" s="45">
        <v>3</v>
      </c>
      <c r="K44" s="39">
        <v>0</v>
      </c>
    </row>
    <row r="45" spans="2:11" x14ac:dyDescent="0.25">
      <c r="B45" s="38" t="s">
        <v>56</v>
      </c>
      <c r="C45" s="38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38" t="s">
        <v>88</v>
      </c>
      <c r="C46" s="44"/>
      <c r="D46" s="38"/>
      <c r="E46" s="38"/>
      <c r="F46" s="38"/>
      <c r="G46" s="38"/>
      <c r="H46" s="38"/>
      <c r="I46" s="38"/>
      <c r="J46" s="45">
        <v>3</v>
      </c>
      <c r="K46" s="39">
        <v>0</v>
      </c>
    </row>
    <row r="48" spans="2:11" ht="14.4" x14ac:dyDescent="0.3">
      <c r="B48" s="43" t="s">
        <v>59</v>
      </c>
    </row>
    <row r="50" spans="2:11" ht="14.4" x14ac:dyDescent="0.35">
      <c r="B50" s="38" t="s">
        <v>89</v>
      </c>
      <c r="C50" s="47"/>
      <c r="D50" s="47"/>
      <c r="E50" s="47"/>
      <c r="F50" s="47"/>
      <c r="G50" s="47"/>
      <c r="H50" s="47"/>
      <c r="I50" s="47"/>
      <c r="J50" s="131">
        <v>0.5</v>
      </c>
      <c r="K50" s="49">
        <v>0</v>
      </c>
    </row>
    <row r="51" spans="2:11" ht="14.4" x14ac:dyDescent="0.35">
      <c r="B51" s="41" t="s">
        <v>61</v>
      </c>
      <c r="J51" s="131">
        <v>0.5</v>
      </c>
      <c r="K51" s="49">
        <v>0</v>
      </c>
    </row>
    <row r="52" spans="2:11" ht="14.4" x14ac:dyDescent="0.35">
      <c r="B52" s="38" t="s">
        <v>90</v>
      </c>
      <c r="C52" s="47"/>
      <c r="D52" s="47"/>
      <c r="E52" s="47"/>
      <c r="F52" s="47"/>
      <c r="G52" s="47"/>
      <c r="H52" s="47"/>
      <c r="I52" s="47"/>
      <c r="J52" s="131">
        <v>0.5</v>
      </c>
      <c r="K52" s="49">
        <v>0</v>
      </c>
    </row>
    <row r="53" spans="2:11" ht="14.4" x14ac:dyDescent="0.35">
      <c r="B53" s="41" t="s">
        <v>63</v>
      </c>
      <c r="J53" s="131">
        <v>0.25</v>
      </c>
      <c r="K53" s="49">
        <v>0</v>
      </c>
    </row>
    <row r="54" spans="2:11" ht="14.4" x14ac:dyDescent="0.35">
      <c r="C54" s="144"/>
      <c r="K54" s="50"/>
    </row>
    <row r="55" spans="2:11" ht="14.4" x14ac:dyDescent="0.35">
      <c r="B55" s="54" t="s">
        <v>91</v>
      </c>
      <c r="C55" s="183">
        <f>250+(F19*(((E23+E24+E25)+(K27+K28+K29+K30+K31+K32+K33+K34+K35+K36+K37+K38+K39+K40+K41+K42+K43+K44+K45+K46+K47))-(K50+K51+K52+K53)))</f>
        <v>250</v>
      </c>
      <c r="D55" s="149" t="s">
        <v>334</v>
      </c>
      <c r="E55" s="54"/>
      <c r="F55" s="53"/>
      <c r="G55" s="53"/>
      <c r="H55" s="53"/>
      <c r="K55" s="50"/>
    </row>
    <row r="56" spans="2:11" ht="14.4" x14ac:dyDescent="0.35">
      <c r="B56" s="54" t="s">
        <v>92</v>
      </c>
      <c r="C56" s="183">
        <v>250</v>
      </c>
      <c r="D56" s="149" t="s">
        <v>334</v>
      </c>
      <c r="E56" s="54"/>
      <c r="F56" s="53"/>
      <c r="G56" s="53"/>
      <c r="H56" s="53"/>
      <c r="K56" s="50"/>
    </row>
    <row r="57" spans="2:11" ht="14.4" x14ac:dyDescent="0.35">
      <c r="C57" s="184"/>
      <c r="D57" s="53"/>
      <c r="E57" s="54"/>
      <c r="F57" s="53"/>
      <c r="G57" s="53"/>
      <c r="H57" s="53"/>
      <c r="K57" s="50"/>
    </row>
    <row r="58" spans="2:11" ht="13.8" x14ac:dyDescent="0.3">
      <c r="B58" s="51" t="s">
        <v>69</v>
      </c>
      <c r="C58" s="178">
        <f>IF(C55&lt;C56,C56,C55)</f>
        <v>250</v>
      </c>
      <c r="D58" s="162" t="s">
        <v>334</v>
      </c>
      <c r="E58" s="54"/>
      <c r="F58" s="53"/>
      <c r="G58" s="53"/>
      <c r="H58" s="53"/>
      <c r="I58" s="53"/>
      <c r="J58" s="53"/>
      <c r="K58" s="53"/>
    </row>
    <row r="59" spans="2:11" ht="13.8" x14ac:dyDescent="0.3">
      <c r="B59" s="53"/>
      <c r="C59" s="179"/>
      <c r="D59" s="53"/>
      <c r="E59" s="53"/>
      <c r="F59" s="53"/>
      <c r="G59" s="53"/>
      <c r="H59" s="53"/>
      <c r="I59" s="53"/>
      <c r="J59" s="53"/>
      <c r="K59" s="53"/>
    </row>
    <row r="60" spans="2:11" ht="13.8" x14ac:dyDescent="0.3">
      <c r="B60" s="55" t="s">
        <v>70</v>
      </c>
      <c r="C60" s="180" t="s">
        <v>71</v>
      </c>
      <c r="D60" s="55"/>
      <c r="E60" s="56">
        <v>0</v>
      </c>
      <c r="F60" s="41"/>
      <c r="G60" s="53"/>
      <c r="H60" s="53"/>
      <c r="I60" s="53"/>
      <c r="J60" s="53"/>
      <c r="K60" s="53"/>
    </row>
    <row r="61" spans="2:11" ht="13.8" x14ac:dyDescent="0.3">
      <c r="B61" s="37"/>
      <c r="C61" s="181"/>
      <c r="D61" s="41"/>
      <c r="E61" s="58"/>
      <c r="F61" s="59"/>
      <c r="G61" s="53"/>
      <c r="H61" s="53"/>
      <c r="I61" s="53"/>
      <c r="J61" s="53"/>
      <c r="K61" s="53"/>
    </row>
    <row r="62" spans="2:11" ht="13.8" x14ac:dyDescent="0.3">
      <c r="B62" s="60" t="s">
        <v>72</v>
      </c>
      <c r="C62" s="182">
        <f>C55*E60</f>
        <v>0</v>
      </c>
      <c r="D62" s="162" t="s">
        <v>334</v>
      </c>
      <c r="E62" s="58"/>
      <c r="F62" s="59"/>
      <c r="G62" s="53"/>
      <c r="H62" s="53"/>
      <c r="I62" s="53"/>
      <c r="J62" s="53"/>
      <c r="K62" s="53"/>
    </row>
    <row r="63" spans="2:11" ht="13.8" x14ac:dyDescent="0.3">
      <c r="B63" s="37"/>
      <c r="C63" s="181"/>
      <c r="D63" s="41"/>
      <c r="E63" s="58"/>
      <c r="F63" s="59"/>
      <c r="G63" s="53"/>
      <c r="H63" s="53"/>
      <c r="I63" s="53"/>
      <c r="J63" s="53"/>
      <c r="K63" s="53"/>
    </row>
    <row r="64" spans="2:11" ht="13.8" x14ac:dyDescent="0.3">
      <c r="B64" s="55" t="s">
        <v>97</v>
      </c>
      <c r="C64" s="180" t="s">
        <v>71</v>
      </c>
      <c r="D64" s="55"/>
      <c r="E64" s="56">
        <v>0</v>
      </c>
      <c r="F64" s="41"/>
      <c r="G64" s="53"/>
      <c r="H64" s="53"/>
      <c r="I64" s="53"/>
      <c r="J64" s="53"/>
      <c r="K64" s="53"/>
    </row>
    <row r="65" spans="2:8" ht="13.8" x14ac:dyDescent="0.3">
      <c r="B65" s="37"/>
      <c r="C65" s="181"/>
      <c r="D65" s="41"/>
      <c r="E65" s="58"/>
      <c r="F65" s="59"/>
      <c r="G65" s="53"/>
      <c r="H65" s="53"/>
    </row>
    <row r="66" spans="2:8" ht="13.8" x14ac:dyDescent="0.3">
      <c r="B66" s="60" t="s">
        <v>94</v>
      </c>
      <c r="C66" s="182">
        <f>IF((C55*E60)&gt;0,(C62*E64),IF((C55*E60)=0,(C55*E64)))</f>
        <v>0</v>
      </c>
      <c r="D66" s="162" t="s">
        <v>334</v>
      </c>
      <c r="E66" s="58"/>
      <c r="F66" s="59"/>
      <c r="G66" s="53"/>
      <c r="H66" s="53"/>
    </row>
    <row r="67" spans="2:8" ht="13.8" thickBot="1" x14ac:dyDescent="0.3">
      <c r="B67" s="41"/>
      <c r="C67" s="41"/>
      <c r="D67" s="41"/>
      <c r="E67" s="41"/>
      <c r="F67" s="41"/>
    </row>
    <row r="68" spans="2:8" ht="13.8" thickBot="1" x14ac:dyDescent="0.3">
      <c r="B68" s="71" t="s">
        <v>74</v>
      </c>
      <c r="C68" s="62"/>
      <c r="D68" s="62"/>
      <c r="E68" s="63"/>
      <c r="F68" s="72" t="s">
        <v>75</v>
      </c>
      <c r="G68" s="2"/>
      <c r="H68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Planilha41"/>
  <dimension ref="B2:K87"/>
  <sheetViews>
    <sheetView topLeftCell="A64" workbookViewId="0">
      <selection activeCell="C68" sqref="C68:C81"/>
    </sheetView>
  </sheetViews>
  <sheetFormatPr defaultRowHeight="13.2" x14ac:dyDescent="0.25"/>
  <cols>
    <col min="2" max="2" width="26" customWidth="1"/>
    <col min="3" max="3" width="16" customWidth="1"/>
    <col min="5" max="5" width="10.44140625" customWidth="1"/>
    <col min="6" max="6" width="13.5546875" customWidth="1"/>
    <col min="7" max="7" width="13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477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478</v>
      </c>
      <c r="C5" s="7"/>
      <c r="D5" s="7"/>
      <c r="E5" s="8"/>
      <c r="F5" s="8"/>
      <c r="G5" s="9"/>
    </row>
    <row r="6" spans="2:8" x14ac:dyDescent="0.25">
      <c r="B6" s="68" t="s">
        <v>300</v>
      </c>
      <c r="C6" s="10"/>
      <c r="D6" s="10"/>
      <c r="E6" s="11"/>
      <c r="F6" s="11"/>
      <c r="G6" s="12"/>
    </row>
    <row r="7" spans="2:8" x14ac:dyDescent="0.25">
      <c r="B7" s="68" t="s">
        <v>301</v>
      </c>
      <c r="C7" s="10"/>
      <c r="D7" s="10"/>
      <c r="E7" s="11"/>
      <c r="F7" s="11"/>
      <c r="G7" s="12"/>
    </row>
    <row r="8" spans="2:8" x14ac:dyDescent="0.25">
      <c r="B8" s="68" t="s">
        <v>302</v>
      </c>
      <c r="C8" s="10"/>
      <c r="D8" s="10"/>
      <c r="E8" s="11"/>
      <c r="F8" s="11"/>
      <c r="G8" s="12"/>
    </row>
    <row r="9" spans="2:8" x14ac:dyDescent="0.25">
      <c r="B9" s="68" t="s">
        <v>463</v>
      </c>
      <c r="C9" s="10"/>
      <c r="D9" s="10"/>
      <c r="E9" s="11"/>
      <c r="F9" s="11"/>
      <c r="G9" s="12"/>
    </row>
    <row r="10" spans="2:8" x14ac:dyDescent="0.25">
      <c r="B10" s="68" t="s">
        <v>303</v>
      </c>
      <c r="C10" s="10"/>
      <c r="D10" s="10"/>
      <c r="E10" s="11"/>
      <c r="F10" s="11"/>
      <c r="G10" s="12"/>
    </row>
    <row r="11" spans="2:8" x14ac:dyDescent="0.25">
      <c r="B11" s="68" t="s">
        <v>304</v>
      </c>
      <c r="C11" s="10"/>
      <c r="D11" s="10"/>
      <c r="E11" s="11"/>
      <c r="F11" s="11"/>
      <c r="G11" s="12"/>
    </row>
    <row r="12" spans="2:8" x14ac:dyDescent="0.25">
      <c r="B12" s="68" t="s">
        <v>305</v>
      </c>
      <c r="C12" s="10"/>
      <c r="D12" s="10"/>
      <c r="E12" s="11"/>
      <c r="F12" s="11"/>
      <c r="G12" s="12"/>
    </row>
    <row r="13" spans="2:8" x14ac:dyDescent="0.25">
      <c r="B13" s="68" t="s">
        <v>306</v>
      </c>
      <c r="C13" s="10"/>
      <c r="D13" s="10"/>
      <c r="E13" s="11"/>
      <c r="F13" s="11"/>
      <c r="G13" s="12"/>
    </row>
    <row r="14" spans="2:8" ht="13.8" thickBot="1" x14ac:dyDescent="0.3">
      <c r="B14" s="13" t="s">
        <v>307</v>
      </c>
      <c r="C14" s="14"/>
      <c r="D14" s="14"/>
      <c r="E14" s="14"/>
      <c r="F14" s="14"/>
      <c r="G14" s="65"/>
      <c r="H14" s="6"/>
    </row>
    <row r="15" spans="2:8" x14ac:dyDescent="0.25">
      <c r="B15" s="6"/>
      <c r="C15" s="6"/>
      <c r="D15" s="6"/>
      <c r="E15" s="6"/>
      <c r="F15" s="6"/>
      <c r="G15" s="6"/>
      <c r="H15" s="6"/>
    </row>
    <row r="16" spans="2:8" x14ac:dyDescent="0.25">
      <c r="B16" s="6"/>
      <c r="C16" s="6"/>
      <c r="D16" s="6"/>
      <c r="E16" s="6"/>
      <c r="F16" s="6"/>
      <c r="G16" s="6"/>
      <c r="H16" s="6"/>
    </row>
    <row r="17" spans="2:11" x14ac:dyDescent="0.25">
      <c r="B17" s="6"/>
      <c r="C17" s="6"/>
      <c r="D17" s="6"/>
      <c r="E17" s="6"/>
      <c r="F17" s="6"/>
      <c r="G17" s="6"/>
      <c r="H17" s="6"/>
    </row>
    <row r="18" spans="2:11" x14ac:dyDescent="0.25">
      <c r="B18" s="15" t="s">
        <v>13</v>
      </c>
      <c r="C18" s="16" t="s">
        <v>14</v>
      </c>
      <c r="D18" s="17" t="s">
        <v>15</v>
      </c>
      <c r="E18" s="17" t="s">
        <v>16</v>
      </c>
      <c r="F18" s="17" t="s">
        <v>17</v>
      </c>
      <c r="G18" s="17" t="s">
        <v>18</v>
      </c>
      <c r="H18" s="17" t="s">
        <v>19</v>
      </c>
    </row>
    <row r="19" spans="2:11" x14ac:dyDescent="0.25">
      <c r="B19" s="16" t="s">
        <v>20</v>
      </c>
      <c r="C19" s="18"/>
      <c r="D19" s="18">
        <v>1</v>
      </c>
      <c r="E19" s="18">
        <f>D19+0.75</f>
        <v>1.75</v>
      </c>
      <c r="F19" s="18">
        <f>E19+0.75</f>
        <v>2.5</v>
      </c>
      <c r="G19" s="18">
        <f>F19+0.75</f>
        <v>3.25</v>
      </c>
      <c r="H19" s="18">
        <f>G19+0.75</f>
        <v>4</v>
      </c>
    </row>
    <row r="20" spans="2:11" x14ac:dyDescent="0.25">
      <c r="B20" s="17" t="s">
        <v>21</v>
      </c>
      <c r="C20" s="18">
        <v>1</v>
      </c>
      <c r="D20" s="19">
        <f>(D19*C20)</f>
        <v>1</v>
      </c>
      <c r="E20" s="19">
        <f>(E19*C20)</f>
        <v>1.75</v>
      </c>
      <c r="F20" s="19">
        <f>(F19*C20)</f>
        <v>2.5</v>
      </c>
      <c r="G20" s="19">
        <f>(G19*C20)</f>
        <v>3.25</v>
      </c>
      <c r="H20" s="19">
        <f>(H19*C20)</f>
        <v>4</v>
      </c>
    </row>
    <row r="21" spans="2:11" x14ac:dyDescent="0.25">
      <c r="B21" s="17" t="s">
        <v>22</v>
      </c>
      <c r="C21" s="18">
        <v>2</v>
      </c>
      <c r="D21" s="19">
        <f>(D19*C21)</f>
        <v>2</v>
      </c>
      <c r="E21" s="19">
        <v>3</v>
      </c>
      <c r="F21" s="19">
        <f>(F19*C21)</f>
        <v>5</v>
      </c>
      <c r="G21" s="19">
        <f>(G19*C21)</f>
        <v>6.5</v>
      </c>
      <c r="H21" s="19">
        <f>(H19*C21)</f>
        <v>8</v>
      </c>
    </row>
    <row r="22" spans="2:11" x14ac:dyDescent="0.25">
      <c r="B22" s="17" t="s">
        <v>23</v>
      </c>
      <c r="C22" s="18">
        <v>3</v>
      </c>
      <c r="D22" s="19">
        <f>(D19*C22)</f>
        <v>3</v>
      </c>
      <c r="E22" s="19">
        <f>(E19*C22)</f>
        <v>5.25</v>
      </c>
      <c r="F22" s="19">
        <f>(F19*C22)</f>
        <v>7.5</v>
      </c>
      <c r="G22" s="19">
        <f>(G19*C22)</f>
        <v>9.75</v>
      </c>
      <c r="H22" s="19">
        <f>(H19*C22)</f>
        <v>12</v>
      </c>
    </row>
    <row r="24" spans="2:11" x14ac:dyDescent="0.25">
      <c r="B24" s="20" t="s">
        <v>142</v>
      </c>
      <c r="C24" s="21"/>
    </row>
    <row r="26" spans="2:11" ht="13.8" x14ac:dyDescent="0.3">
      <c r="B26" s="22" t="s">
        <v>29</v>
      </c>
      <c r="C26" s="23" t="s">
        <v>14</v>
      </c>
      <c r="D26" s="24" t="s">
        <v>15</v>
      </c>
      <c r="E26" s="24" t="s">
        <v>16</v>
      </c>
      <c r="F26" s="24" t="s">
        <v>17</v>
      </c>
      <c r="G26" s="24" t="s">
        <v>18</v>
      </c>
      <c r="H26" s="24" t="s">
        <v>19</v>
      </c>
      <c r="I26" s="25"/>
      <c r="J26" s="25"/>
      <c r="K26" s="25"/>
    </row>
    <row r="27" spans="2:11" ht="13.8" x14ac:dyDescent="0.3">
      <c r="B27" s="26" t="s">
        <v>20</v>
      </c>
      <c r="C27" s="27"/>
      <c r="D27" s="27"/>
      <c r="E27" s="27"/>
      <c r="F27" s="27"/>
      <c r="G27" s="27"/>
      <c r="H27" s="27"/>
      <c r="I27" s="25"/>
      <c r="J27" s="25"/>
      <c r="K27" s="25"/>
    </row>
    <row r="28" spans="2:11" ht="13.8" x14ac:dyDescent="0.3">
      <c r="B28" s="28" t="s">
        <v>21</v>
      </c>
      <c r="C28" s="27"/>
      <c r="D28" s="132">
        <v>31.96</v>
      </c>
      <c r="E28" s="132">
        <f>D28*E20</f>
        <v>55.93</v>
      </c>
      <c r="F28" s="132">
        <f>D28*F20</f>
        <v>79.900000000000006</v>
      </c>
      <c r="G28" s="132">
        <f>D28*G20</f>
        <v>103.87</v>
      </c>
      <c r="H28" s="132">
        <f>D28*H20</f>
        <v>127.84</v>
      </c>
      <c r="I28" s="25"/>
      <c r="J28" s="25"/>
      <c r="K28" s="25"/>
    </row>
    <row r="29" spans="2:11" ht="13.8" x14ac:dyDescent="0.3">
      <c r="B29" s="28" t="s">
        <v>22</v>
      </c>
      <c r="C29" s="27"/>
      <c r="D29" s="132">
        <f>D28*D21</f>
        <v>63.92</v>
      </c>
      <c r="E29" s="132">
        <f>D28*E21</f>
        <v>95.88</v>
      </c>
      <c r="F29" s="132">
        <f>D28*F21</f>
        <v>159.80000000000001</v>
      </c>
      <c r="G29" s="132">
        <f>D28*G21</f>
        <v>207.74</v>
      </c>
      <c r="H29" s="132">
        <f>D28*H21</f>
        <v>255.68</v>
      </c>
      <c r="I29" s="25"/>
      <c r="J29" s="25"/>
      <c r="K29" s="25"/>
    </row>
    <row r="30" spans="2:11" ht="13.8" x14ac:dyDescent="0.3">
      <c r="B30" s="28" t="s">
        <v>23</v>
      </c>
      <c r="C30" s="27"/>
      <c r="D30" s="132">
        <f>D28*D22</f>
        <v>95.88</v>
      </c>
      <c r="E30" s="132">
        <f>D28*E22</f>
        <v>167.79</v>
      </c>
      <c r="F30" s="132">
        <f>D28*F22</f>
        <v>239.70000000000002</v>
      </c>
      <c r="G30" s="132">
        <f>D28*G22</f>
        <v>311.61</v>
      </c>
      <c r="H30" s="132">
        <f>D28*H22</f>
        <v>383.52</v>
      </c>
      <c r="I30" s="25"/>
      <c r="J30" s="25"/>
      <c r="K30" s="25"/>
    </row>
    <row r="31" spans="2:11" ht="14.4" thickBot="1" x14ac:dyDescent="0.35"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2:11" ht="14.4" thickBot="1" x14ac:dyDescent="0.3">
      <c r="B32" s="64" t="s">
        <v>30</v>
      </c>
      <c r="C32" s="29"/>
      <c r="D32" s="30"/>
      <c r="E32" s="29"/>
      <c r="F32" s="143">
        <v>167.79</v>
      </c>
      <c r="G32" s="152" t="s">
        <v>334</v>
      </c>
      <c r="H32" s="32"/>
      <c r="I32" s="73" t="s">
        <v>31</v>
      </c>
      <c r="J32" s="32"/>
      <c r="K32" s="32"/>
    </row>
    <row r="33" spans="2:11" ht="15.6" x14ac:dyDescent="0.25">
      <c r="B33" s="34"/>
      <c r="C33" s="32"/>
      <c r="D33" s="35"/>
      <c r="E33" s="32"/>
      <c r="F33" s="33"/>
      <c r="G33" s="32"/>
      <c r="H33" s="32"/>
      <c r="I33" s="32"/>
      <c r="J33" s="32"/>
      <c r="K33" s="32"/>
    </row>
    <row r="34" spans="2:11" ht="13.8" x14ac:dyDescent="0.25">
      <c r="B34" s="36" t="s">
        <v>34</v>
      </c>
      <c r="C34" s="32"/>
      <c r="D34" s="35"/>
      <c r="E34" s="32"/>
      <c r="F34" s="33"/>
      <c r="G34" s="32"/>
      <c r="H34" s="32"/>
      <c r="I34" s="32"/>
      <c r="J34" s="32"/>
      <c r="K34" s="32"/>
    </row>
    <row r="35" spans="2:11" ht="15.6" x14ac:dyDescent="0.25">
      <c r="B35" s="34"/>
      <c r="C35" s="32"/>
      <c r="D35" s="35"/>
      <c r="E35" s="32"/>
      <c r="F35" s="40" t="s">
        <v>37</v>
      </c>
      <c r="G35" s="32"/>
      <c r="H35" s="32"/>
      <c r="I35" s="37"/>
      <c r="J35" s="32"/>
      <c r="K35" s="32"/>
    </row>
    <row r="36" spans="2:11" x14ac:dyDescent="0.25">
      <c r="B36" s="38" t="s">
        <v>35</v>
      </c>
      <c r="C36" s="38"/>
      <c r="D36" s="38" t="s">
        <v>36</v>
      </c>
      <c r="E36" s="39">
        <v>0</v>
      </c>
      <c r="F36" s="42" t="s">
        <v>21</v>
      </c>
    </row>
    <row r="37" spans="2:11" x14ac:dyDescent="0.25">
      <c r="B37" s="41" t="s">
        <v>76</v>
      </c>
      <c r="C37" s="41"/>
      <c r="D37" s="41" t="s">
        <v>36</v>
      </c>
      <c r="E37" s="39">
        <v>0</v>
      </c>
      <c r="F37" s="42" t="s">
        <v>17</v>
      </c>
    </row>
    <row r="38" spans="2:11" x14ac:dyDescent="0.25">
      <c r="B38" s="38" t="s">
        <v>40</v>
      </c>
      <c r="C38" s="38"/>
      <c r="D38" s="38" t="s">
        <v>36</v>
      </c>
      <c r="E38" s="39">
        <v>0</v>
      </c>
      <c r="F38" s="42" t="s">
        <v>23</v>
      </c>
    </row>
    <row r="40" spans="2:11" x14ac:dyDescent="0.25">
      <c r="B40" s="38" t="s">
        <v>77</v>
      </c>
      <c r="C40" s="44"/>
      <c r="D40" s="38"/>
      <c r="E40" s="38"/>
      <c r="F40" s="38"/>
      <c r="G40" s="38"/>
      <c r="H40" s="38"/>
      <c r="I40" s="38"/>
      <c r="J40" s="45">
        <v>3</v>
      </c>
      <c r="K40" s="39">
        <v>0</v>
      </c>
    </row>
    <row r="41" spans="2:11" x14ac:dyDescent="0.25">
      <c r="B41" s="41" t="s">
        <v>78</v>
      </c>
      <c r="C41" s="46"/>
      <c r="D41" s="41"/>
      <c r="E41" s="41"/>
      <c r="F41" s="41"/>
      <c r="G41" s="41"/>
      <c r="H41" s="41"/>
      <c r="I41" s="41"/>
      <c r="J41" s="45">
        <v>2</v>
      </c>
      <c r="K41" s="39">
        <v>0</v>
      </c>
    </row>
    <row r="42" spans="2:11" x14ac:dyDescent="0.25">
      <c r="B42" s="38" t="s">
        <v>79</v>
      </c>
      <c r="C42" s="44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80</v>
      </c>
      <c r="C43" s="46"/>
      <c r="D43" s="41"/>
      <c r="E43" s="41"/>
      <c r="F43" s="41"/>
      <c r="G43" s="41"/>
      <c r="H43" s="41"/>
      <c r="I43" s="41"/>
      <c r="J43" s="45">
        <v>3</v>
      </c>
      <c r="K43" s="39">
        <v>0</v>
      </c>
    </row>
    <row r="44" spans="2:11" x14ac:dyDescent="0.25">
      <c r="B44" s="38" t="s">
        <v>81</v>
      </c>
      <c r="C44" s="44"/>
      <c r="D44" s="38"/>
      <c r="E44" s="38"/>
      <c r="F44" s="38"/>
      <c r="G44" s="38"/>
      <c r="H44" s="38"/>
      <c r="I44" s="38"/>
      <c r="J44" s="45">
        <v>3</v>
      </c>
      <c r="K44" s="39">
        <v>0</v>
      </c>
    </row>
    <row r="45" spans="2:11" x14ac:dyDescent="0.25">
      <c r="B45" s="41" t="s">
        <v>82</v>
      </c>
      <c r="C45" s="46"/>
      <c r="D45" s="41"/>
      <c r="E45" s="41"/>
      <c r="F45" s="41"/>
      <c r="G45" s="41"/>
      <c r="H45" s="41"/>
      <c r="I45" s="41"/>
      <c r="J45" s="45">
        <v>2</v>
      </c>
      <c r="K45" s="39">
        <v>0</v>
      </c>
    </row>
    <row r="46" spans="2:11" x14ac:dyDescent="0.25">
      <c r="B46" s="38" t="s">
        <v>50</v>
      </c>
      <c r="C46" s="44"/>
      <c r="D46" s="38"/>
      <c r="E46" s="38"/>
      <c r="F46" s="38"/>
      <c r="G46" s="38"/>
      <c r="H46" s="38"/>
      <c r="I46" s="38"/>
      <c r="J46" s="45">
        <v>3</v>
      </c>
      <c r="K46" s="39">
        <v>0</v>
      </c>
    </row>
    <row r="47" spans="2:11" x14ac:dyDescent="0.25">
      <c r="B47" s="41" t="s">
        <v>83</v>
      </c>
      <c r="C47" s="46"/>
      <c r="D47" s="41"/>
      <c r="E47" s="41"/>
      <c r="F47" s="41"/>
      <c r="G47" s="41"/>
      <c r="H47" s="41"/>
      <c r="I47" s="41"/>
      <c r="J47" s="45">
        <v>3</v>
      </c>
      <c r="K47" s="39">
        <v>0</v>
      </c>
    </row>
    <row r="48" spans="2:11" x14ac:dyDescent="0.25">
      <c r="B48" s="38" t="s">
        <v>52</v>
      </c>
      <c r="C48" s="44"/>
      <c r="D48" s="38"/>
      <c r="E48" s="38"/>
      <c r="F48" s="38"/>
      <c r="G48" s="38"/>
      <c r="H48" s="38"/>
      <c r="I48" s="38"/>
      <c r="J48" s="45">
        <v>2</v>
      </c>
      <c r="K48" s="39">
        <v>0</v>
      </c>
    </row>
    <row r="49" spans="2:11" x14ac:dyDescent="0.25">
      <c r="B49" s="41" t="s">
        <v>84</v>
      </c>
      <c r="C49" s="46"/>
      <c r="D49" s="41"/>
      <c r="E49" s="41"/>
      <c r="F49" s="41"/>
      <c r="G49" s="41"/>
      <c r="H49" s="41"/>
      <c r="I49" s="41"/>
      <c r="J49" s="45">
        <v>3</v>
      </c>
      <c r="K49" s="39">
        <v>0</v>
      </c>
    </row>
    <row r="50" spans="2:11" x14ac:dyDescent="0.25">
      <c r="B50" s="38" t="s">
        <v>85</v>
      </c>
      <c r="C50" s="44"/>
      <c r="D50" s="38"/>
      <c r="E50" s="38"/>
      <c r="F50" s="38"/>
      <c r="G50" s="38"/>
      <c r="H50" s="38"/>
      <c r="I50" s="38"/>
      <c r="J50" s="45">
        <v>2</v>
      </c>
      <c r="K50" s="39">
        <v>0</v>
      </c>
    </row>
    <row r="51" spans="2:11" x14ac:dyDescent="0.25">
      <c r="B51" s="41" t="s">
        <v>86</v>
      </c>
      <c r="C51" s="46"/>
      <c r="D51" s="41"/>
      <c r="E51" s="41"/>
      <c r="F51" s="41"/>
      <c r="G51" s="41"/>
      <c r="H51" s="41"/>
      <c r="I51" s="41"/>
      <c r="J51" s="45">
        <v>2</v>
      </c>
      <c r="K51" s="39">
        <v>0</v>
      </c>
    </row>
    <row r="52" spans="2:11" x14ac:dyDescent="0.25">
      <c r="B52" s="38" t="s">
        <v>87</v>
      </c>
      <c r="C52" s="44"/>
      <c r="D52" s="38"/>
      <c r="E52" s="38"/>
      <c r="F52" s="38"/>
      <c r="G52" s="38"/>
      <c r="H52" s="38"/>
      <c r="I52" s="38"/>
      <c r="J52" s="45">
        <v>2</v>
      </c>
      <c r="K52" s="39">
        <v>0</v>
      </c>
    </row>
    <row r="53" spans="2:11" x14ac:dyDescent="0.25">
      <c r="B53" s="41" t="s">
        <v>335</v>
      </c>
      <c r="C53" s="46"/>
      <c r="D53" s="41"/>
      <c r="E53" s="41"/>
      <c r="F53" s="41"/>
      <c r="G53" s="41"/>
      <c r="H53" s="41"/>
      <c r="I53" s="41"/>
      <c r="J53" s="45">
        <v>3</v>
      </c>
      <c r="K53" s="39">
        <v>0</v>
      </c>
    </row>
    <row r="54" spans="2:11" x14ac:dyDescent="0.25">
      <c r="B54" s="38" t="s">
        <v>337</v>
      </c>
      <c r="C54" s="38"/>
      <c r="D54" s="38"/>
      <c r="E54" s="38"/>
      <c r="F54" s="38"/>
      <c r="G54" s="38"/>
      <c r="H54" s="38"/>
      <c r="I54" s="38"/>
      <c r="J54" s="45">
        <v>2</v>
      </c>
      <c r="K54" s="39">
        <v>0</v>
      </c>
    </row>
    <row r="55" spans="2:11" x14ac:dyDescent="0.25">
      <c r="B55" s="41" t="s">
        <v>88</v>
      </c>
      <c r="C55" s="41"/>
      <c r="D55" s="41"/>
      <c r="E55" s="41"/>
      <c r="F55" s="41"/>
      <c r="G55" s="41"/>
      <c r="H55" s="41"/>
      <c r="I55" s="41"/>
      <c r="J55" s="45">
        <v>3</v>
      </c>
      <c r="K55" s="39">
        <v>0</v>
      </c>
    </row>
    <row r="56" spans="2:11" x14ac:dyDescent="0.25">
      <c r="B56" s="38" t="s">
        <v>336</v>
      </c>
      <c r="C56" s="38"/>
      <c r="D56" s="38"/>
      <c r="E56" s="38"/>
      <c r="F56" s="38"/>
      <c r="G56" s="38"/>
      <c r="H56" s="38"/>
      <c r="I56" s="38"/>
      <c r="J56" s="45">
        <v>2</v>
      </c>
      <c r="K56" s="39">
        <v>0</v>
      </c>
    </row>
    <row r="57" spans="2:11" x14ac:dyDescent="0.25">
      <c r="B57" s="41" t="s">
        <v>54</v>
      </c>
      <c r="C57" s="41"/>
      <c r="D57" s="41"/>
      <c r="E57" s="41"/>
      <c r="F57" s="41"/>
      <c r="G57" s="41"/>
      <c r="H57" s="41"/>
      <c r="I57" s="41"/>
      <c r="J57" s="45">
        <v>3</v>
      </c>
      <c r="K57" s="39">
        <v>0</v>
      </c>
    </row>
    <row r="58" spans="2:11" x14ac:dyDescent="0.25">
      <c r="B58" s="38" t="s">
        <v>56</v>
      </c>
      <c r="C58" s="38"/>
      <c r="D58" s="38"/>
      <c r="E58" s="38"/>
      <c r="F58" s="38"/>
      <c r="G58" s="38"/>
      <c r="H58" s="38"/>
      <c r="I58" s="38"/>
      <c r="J58" s="45">
        <v>2</v>
      </c>
      <c r="K58" s="39">
        <v>0</v>
      </c>
    </row>
    <row r="59" spans="2:11" x14ac:dyDescent="0.25">
      <c r="B59" s="38" t="s">
        <v>88</v>
      </c>
      <c r="C59" s="44"/>
      <c r="D59" s="38"/>
      <c r="E59" s="38"/>
      <c r="F59" s="38"/>
      <c r="G59" s="38"/>
      <c r="H59" s="38"/>
      <c r="I59" s="38"/>
      <c r="J59" s="45">
        <v>3</v>
      </c>
      <c r="K59" s="39">
        <v>0</v>
      </c>
    </row>
    <row r="61" spans="2:11" ht="14.4" x14ac:dyDescent="0.3">
      <c r="B61" s="43" t="s">
        <v>59</v>
      </c>
    </row>
    <row r="63" spans="2:11" ht="14.4" x14ac:dyDescent="0.35">
      <c r="B63" s="38" t="s">
        <v>89</v>
      </c>
      <c r="C63" s="47"/>
      <c r="D63" s="47"/>
      <c r="E63" s="47"/>
      <c r="F63" s="47"/>
      <c r="G63" s="47"/>
      <c r="H63" s="47"/>
      <c r="I63" s="47"/>
      <c r="J63" s="131">
        <v>0.5</v>
      </c>
      <c r="K63" s="49">
        <v>0</v>
      </c>
    </row>
    <row r="64" spans="2:11" ht="14.4" x14ac:dyDescent="0.35">
      <c r="B64" s="41" t="s">
        <v>61</v>
      </c>
      <c r="J64" s="131">
        <v>0.5</v>
      </c>
      <c r="K64" s="49">
        <v>0</v>
      </c>
    </row>
    <row r="65" spans="2:11" ht="14.4" x14ac:dyDescent="0.35">
      <c r="B65" s="38" t="s">
        <v>90</v>
      </c>
      <c r="C65" s="47"/>
      <c r="D65" s="47"/>
      <c r="E65" s="47"/>
      <c r="F65" s="47"/>
      <c r="G65" s="47"/>
      <c r="H65" s="47"/>
      <c r="I65" s="47"/>
      <c r="J65" s="131">
        <v>0.5</v>
      </c>
      <c r="K65" s="49">
        <v>0</v>
      </c>
    </row>
    <row r="66" spans="2:11" ht="14.4" x14ac:dyDescent="0.35">
      <c r="B66" s="41" t="s">
        <v>63</v>
      </c>
      <c r="J66" s="131">
        <v>0.25</v>
      </c>
      <c r="K66" s="49">
        <v>0</v>
      </c>
    </row>
    <row r="67" spans="2:11" ht="14.4" x14ac:dyDescent="0.35">
      <c r="C67" s="120"/>
      <c r="K67" s="50"/>
    </row>
    <row r="68" spans="2:11" ht="14.4" x14ac:dyDescent="0.35">
      <c r="B68" s="54" t="s">
        <v>91</v>
      </c>
      <c r="C68" s="183">
        <f>(75+F32)+(F32*(((E36+E37+E38)+(KK40+K41+K42+K43+K44+K45+K46+K47+K48+K49+K50+K51+K52+K53+K54+K55+K56+K57+K58+K59))-(K63+K64+K65+K66)))</f>
        <v>242.79</v>
      </c>
      <c r="D68" s="149" t="s">
        <v>334</v>
      </c>
      <c r="E68" s="54"/>
      <c r="F68" s="53"/>
      <c r="G68" s="53"/>
      <c r="H68" s="53"/>
      <c r="K68" s="50"/>
    </row>
    <row r="69" spans="2:11" ht="14.4" x14ac:dyDescent="0.35">
      <c r="B69" s="54" t="s">
        <v>92</v>
      </c>
      <c r="C69" s="183">
        <v>75</v>
      </c>
      <c r="D69" s="149" t="s">
        <v>334</v>
      </c>
      <c r="E69" s="54"/>
      <c r="F69" s="53"/>
      <c r="G69" s="53"/>
      <c r="H69" s="53"/>
      <c r="K69" s="50"/>
    </row>
    <row r="70" spans="2:11" ht="14.4" x14ac:dyDescent="0.35">
      <c r="C70" s="184"/>
      <c r="D70" s="53"/>
      <c r="E70" s="54"/>
      <c r="F70" s="53"/>
      <c r="G70" s="53"/>
      <c r="H70" s="53"/>
      <c r="K70" s="50"/>
    </row>
    <row r="71" spans="2:11" ht="13.8" x14ac:dyDescent="0.3">
      <c r="B71" s="51" t="s">
        <v>69</v>
      </c>
      <c r="C71" s="178">
        <f>IF(C68&lt;C69,C69,C68)</f>
        <v>242.79</v>
      </c>
      <c r="D71" s="162" t="s">
        <v>334</v>
      </c>
      <c r="E71" s="54"/>
      <c r="F71" s="53"/>
      <c r="G71" s="53"/>
      <c r="H71" s="53"/>
      <c r="I71" s="53"/>
      <c r="J71" s="53"/>
      <c r="K71" s="53"/>
    </row>
    <row r="72" spans="2:11" ht="13.8" x14ac:dyDescent="0.3">
      <c r="B72" s="54"/>
      <c r="C72" s="183"/>
      <c r="D72" s="53"/>
      <c r="E72" s="54"/>
      <c r="F72" s="53"/>
      <c r="G72" s="53"/>
      <c r="H72" s="53"/>
      <c r="I72" s="53"/>
      <c r="J72" s="53"/>
      <c r="K72" s="53"/>
    </row>
    <row r="73" spans="2:11" ht="24" x14ac:dyDescent="0.3">
      <c r="B73" s="134" t="s">
        <v>308</v>
      </c>
      <c r="C73" s="197">
        <v>0</v>
      </c>
      <c r="D73" s="53"/>
      <c r="E73" s="54"/>
      <c r="F73" s="53"/>
      <c r="G73" s="53"/>
      <c r="H73" s="53"/>
      <c r="I73" s="53"/>
      <c r="J73" s="53"/>
      <c r="K73" s="53"/>
    </row>
    <row r="74" spans="2:11" ht="13.8" x14ac:dyDescent="0.3">
      <c r="B74" s="123"/>
      <c r="C74" s="198"/>
      <c r="D74" s="53"/>
      <c r="E74" s="54"/>
      <c r="F74" s="53"/>
      <c r="G74" s="53"/>
      <c r="H74" s="53"/>
      <c r="I74" s="53"/>
      <c r="J74" s="53"/>
      <c r="K74" s="53"/>
    </row>
    <row r="75" spans="2:11" ht="48" x14ac:dyDescent="0.3">
      <c r="B75" s="134" t="s">
        <v>309</v>
      </c>
      <c r="C75" s="197">
        <v>0</v>
      </c>
      <c r="D75" s="53"/>
      <c r="E75" s="54"/>
      <c r="F75" s="53"/>
      <c r="G75" s="53"/>
      <c r="H75" s="53"/>
      <c r="I75" s="53"/>
      <c r="J75" s="53"/>
      <c r="K75" s="53"/>
    </row>
    <row r="76" spans="2:11" ht="13.8" x14ac:dyDescent="0.3">
      <c r="B76" s="123"/>
      <c r="C76" s="183"/>
      <c r="D76" s="53"/>
      <c r="E76" s="54"/>
      <c r="F76" s="53"/>
      <c r="G76" s="53"/>
      <c r="H76" s="53"/>
      <c r="I76" s="53"/>
      <c r="J76" s="53"/>
      <c r="K76" s="53"/>
    </row>
    <row r="77" spans="2:11" ht="13.8" x14ac:dyDescent="0.3">
      <c r="B77" s="60" t="s">
        <v>72</v>
      </c>
      <c r="C77" s="182">
        <f>(C71*C73*C75)</f>
        <v>0</v>
      </c>
      <c r="D77" s="162" t="s">
        <v>334</v>
      </c>
      <c r="E77" s="54"/>
      <c r="F77" s="53"/>
      <c r="G77" s="53"/>
      <c r="H77" s="53"/>
      <c r="I77" s="53"/>
      <c r="J77" s="53"/>
      <c r="K77" s="53"/>
    </row>
    <row r="78" spans="2:11" ht="13.8" x14ac:dyDescent="0.3">
      <c r="B78" s="53"/>
      <c r="C78" s="179"/>
      <c r="D78" s="53"/>
      <c r="E78" s="53"/>
      <c r="F78" s="53"/>
      <c r="G78" s="53"/>
      <c r="H78" s="53"/>
      <c r="I78" s="53"/>
      <c r="J78" s="53"/>
      <c r="K78" s="53"/>
    </row>
    <row r="79" spans="2:11" ht="13.8" x14ac:dyDescent="0.3">
      <c r="B79" s="55" t="s">
        <v>70</v>
      </c>
      <c r="C79" s="180" t="s">
        <v>71</v>
      </c>
      <c r="D79" s="55"/>
      <c r="E79" s="56">
        <v>0</v>
      </c>
      <c r="F79" s="41"/>
      <c r="G79" s="53"/>
      <c r="H79" s="53"/>
      <c r="I79" s="53"/>
      <c r="J79" s="53"/>
      <c r="K79" s="53"/>
    </row>
    <row r="80" spans="2:11" ht="13.8" x14ac:dyDescent="0.3">
      <c r="B80" s="37"/>
      <c r="C80" s="181"/>
      <c r="D80" s="41"/>
      <c r="E80" s="58"/>
      <c r="F80" s="59"/>
      <c r="G80" s="53"/>
      <c r="H80" s="53"/>
      <c r="I80" s="53"/>
      <c r="J80" s="53"/>
      <c r="K80" s="53"/>
    </row>
    <row r="81" spans="2:11" ht="13.8" x14ac:dyDescent="0.3">
      <c r="B81" s="60" t="s">
        <v>310</v>
      </c>
      <c r="C81" s="182">
        <f>C77*E79</f>
        <v>0</v>
      </c>
      <c r="D81" s="162" t="s">
        <v>334</v>
      </c>
      <c r="E81" s="58"/>
      <c r="F81" s="59"/>
      <c r="G81" s="53"/>
      <c r="H81" s="53"/>
      <c r="I81" s="53"/>
      <c r="J81" s="53"/>
      <c r="K81" s="53"/>
    </row>
    <row r="82" spans="2:11" ht="13.8" x14ac:dyDescent="0.3">
      <c r="B82" s="37"/>
      <c r="C82" s="147"/>
      <c r="D82" s="41"/>
      <c r="E82" s="58"/>
      <c r="F82" s="59"/>
      <c r="G82" s="53"/>
      <c r="H82" s="53"/>
      <c r="I82" s="53"/>
      <c r="J82" s="53"/>
      <c r="K82" s="53"/>
    </row>
    <row r="83" spans="2:11" ht="13.8" x14ac:dyDescent="0.3">
      <c r="B83" s="55" t="s">
        <v>97</v>
      </c>
      <c r="C83" s="148" t="s">
        <v>71</v>
      </c>
      <c r="D83" s="55"/>
      <c r="E83" s="56">
        <v>0</v>
      </c>
      <c r="F83" s="41"/>
      <c r="G83" s="53"/>
      <c r="H83" s="53"/>
      <c r="I83" s="53"/>
      <c r="J83" s="53"/>
      <c r="K83" s="53"/>
    </row>
    <row r="84" spans="2:11" ht="13.8" x14ac:dyDescent="0.3">
      <c r="B84" s="37"/>
      <c r="C84" s="147"/>
      <c r="D84" s="41"/>
      <c r="E84" s="58"/>
      <c r="F84" s="59"/>
      <c r="G84" s="53"/>
      <c r="H84" s="53"/>
    </row>
    <row r="85" spans="2:11" ht="13.8" x14ac:dyDescent="0.3">
      <c r="B85" s="60" t="s">
        <v>106</v>
      </c>
      <c r="C85" s="146">
        <f>IF((C77*E79)&gt;0,(C81*E83),IF((C77*E79)=0,(C77*E83)))</f>
        <v>0</v>
      </c>
      <c r="D85" s="162" t="s">
        <v>334</v>
      </c>
      <c r="E85" s="58"/>
      <c r="F85" s="59"/>
      <c r="G85" s="53"/>
      <c r="H85" s="53"/>
    </row>
    <row r="86" spans="2:11" ht="13.8" thickBot="1" x14ac:dyDescent="0.3">
      <c r="B86" s="41"/>
      <c r="C86" s="41"/>
      <c r="D86" s="41"/>
      <c r="E86" s="41"/>
      <c r="F86" s="41"/>
    </row>
    <row r="87" spans="2:11" ht="13.8" thickBot="1" x14ac:dyDescent="0.3">
      <c r="B87" s="71" t="s">
        <v>74</v>
      </c>
      <c r="C87" s="62"/>
      <c r="D87" s="62"/>
      <c r="E87" s="63"/>
      <c r="F87" s="72" t="s">
        <v>75</v>
      </c>
      <c r="G87" s="2"/>
      <c r="H87" s="3"/>
    </row>
  </sheetData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2:K87"/>
  <sheetViews>
    <sheetView topLeftCell="A57" workbookViewId="0">
      <selection activeCell="C68" sqref="C68:C85"/>
    </sheetView>
  </sheetViews>
  <sheetFormatPr defaultRowHeight="13.2" x14ac:dyDescent="0.25"/>
  <cols>
    <col min="2" max="2" width="26" customWidth="1"/>
    <col min="3" max="3" width="16" customWidth="1"/>
    <col min="5" max="5" width="10.44140625" customWidth="1"/>
    <col min="6" max="6" width="13.5546875" customWidth="1"/>
    <col min="7" max="7" width="13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479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478</v>
      </c>
      <c r="C5" s="7"/>
      <c r="D5" s="7"/>
      <c r="E5" s="8"/>
      <c r="F5" s="8"/>
      <c r="G5" s="9"/>
    </row>
    <row r="6" spans="2:8" x14ac:dyDescent="0.25">
      <c r="B6" s="68" t="s">
        <v>300</v>
      </c>
      <c r="C6" s="10"/>
      <c r="D6" s="10"/>
      <c r="E6" s="11"/>
      <c r="F6" s="11"/>
      <c r="G6" s="12"/>
    </row>
    <row r="7" spans="2:8" x14ac:dyDescent="0.25">
      <c r="B7" s="68" t="s">
        <v>301</v>
      </c>
      <c r="C7" s="10"/>
      <c r="D7" s="10"/>
      <c r="E7" s="11"/>
      <c r="F7" s="11"/>
      <c r="G7" s="12"/>
    </row>
    <row r="8" spans="2:8" x14ac:dyDescent="0.25">
      <c r="B8" s="68" t="s">
        <v>302</v>
      </c>
      <c r="C8" s="10"/>
      <c r="D8" s="10"/>
      <c r="E8" s="11"/>
      <c r="F8" s="11"/>
      <c r="G8" s="12"/>
    </row>
    <row r="9" spans="2:8" x14ac:dyDescent="0.25">
      <c r="B9" s="68" t="s">
        <v>463</v>
      </c>
      <c r="C9" s="10"/>
      <c r="D9" s="10"/>
      <c r="E9" s="11"/>
      <c r="F9" s="11"/>
      <c r="G9" s="12"/>
    </row>
    <row r="10" spans="2:8" x14ac:dyDescent="0.25">
      <c r="B10" s="68" t="s">
        <v>303</v>
      </c>
      <c r="C10" s="10"/>
      <c r="D10" s="10"/>
      <c r="E10" s="11"/>
      <c r="F10" s="11"/>
      <c r="G10" s="12"/>
    </row>
    <row r="11" spans="2:8" x14ac:dyDescent="0.25">
      <c r="B11" s="68" t="s">
        <v>304</v>
      </c>
      <c r="C11" s="10"/>
      <c r="D11" s="10"/>
      <c r="E11" s="11"/>
      <c r="F11" s="11"/>
      <c r="G11" s="12"/>
    </row>
    <row r="12" spans="2:8" x14ac:dyDescent="0.25">
      <c r="B12" s="68" t="s">
        <v>305</v>
      </c>
      <c r="C12" s="10"/>
      <c r="D12" s="10"/>
      <c r="E12" s="11"/>
      <c r="F12" s="11"/>
      <c r="G12" s="12"/>
    </row>
    <row r="13" spans="2:8" x14ac:dyDescent="0.25">
      <c r="B13" s="68" t="s">
        <v>306</v>
      </c>
      <c r="C13" s="10"/>
      <c r="D13" s="10"/>
      <c r="E13" s="11"/>
      <c r="F13" s="11"/>
      <c r="G13" s="12"/>
    </row>
    <row r="14" spans="2:8" ht="13.8" thickBot="1" x14ac:dyDescent="0.3">
      <c r="B14" s="13" t="s">
        <v>307</v>
      </c>
      <c r="C14" s="14"/>
      <c r="D14" s="14"/>
      <c r="E14" s="14"/>
      <c r="F14" s="14"/>
      <c r="G14" s="65"/>
      <c r="H14" s="6"/>
    </row>
    <row r="15" spans="2:8" x14ac:dyDescent="0.25">
      <c r="B15" s="6"/>
      <c r="C15" s="6"/>
      <c r="D15" s="6"/>
      <c r="E15" s="6"/>
      <c r="F15" s="6"/>
      <c r="G15" s="6"/>
      <c r="H15" s="6"/>
    </row>
    <row r="16" spans="2:8" x14ac:dyDescent="0.25">
      <c r="B16" s="6"/>
      <c r="C16" s="6"/>
      <c r="D16" s="6"/>
      <c r="E16" s="6"/>
      <c r="F16" s="6"/>
      <c r="G16" s="6"/>
      <c r="H16" s="6"/>
    </row>
    <row r="17" spans="2:11" x14ac:dyDescent="0.25">
      <c r="B17" s="6"/>
      <c r="C17" s="6"/>
      <c r="D17" s="6"/>
      <c r="E17" s="6"/>
      <c r="F17" s="6"/>
      <c r="G17" s="6"/>
      <c r="H17" s="6"/>
    </row>
    <row r="18" spans="2:11" x14ac:dyDescent="0.25">
      <c r="B18" s="15" t="s">
        <v>13</v>
      </c>
      <c r="C18" s="16" t="s">
        <v>14</v>
      </c>
      <c r="D18" s="17" t="s">
        <v>15</v>
      </c>
      <c r="E18" s="17" t="s">
        <v>16</v>
      </c>
      <c r="F18" s="17" t="s">
        <v>17</v>
      </c>
      <c r="G18" s="17" t="s">
        <v>18</v>
      </c>
      <c r="H18" s="17" t="s">
        <v>19</v>
      </c>
    </row>
    <row r="19" spans="2:11" x14ac:dyDescent="0.25">
      <c r="B19" s="16" t="s">
        <v>20</v>
      </c>
      <c r="C19" s="18"/>
      <c r="D19" s="18">
        <v>1</v>
      </c>
      <c r="E19" s="18">
        <f>D19+0.75</f>
        <v>1.75</v>
      </c>
      <c r="F19" s="18">
        <f>E19+0.75</f>
        <v>2.5</v>
      </c>
      <c r="G19" s="18">
        <f>F19+0.75</f>
        <v>3.25</v>
      </c>
      <c r="H19" s="18">
        <f>G19+0.75</f>
        <v>4</v>
      </c>
    </row>
    <row r="20" spans="2:11" x14ac:dyDescent="0.25">
      <c r="B20" s="17" t="s">
        <v>21</v>
      </c>
      <c r="C20" s="18">
        <v>1</v>
      </c>
      <c r="D20" s="19">
        <f>(D19*C20)</f>
        <v>1</v>
      </c>
      <c r="E20" s="19">
        <f>(E19*C20)</f>
        <v>1.75</v>
      </c>
      <c r="F20" s="19">
        <f>(F19*C20)</f>
        <v>2.5</v>
      </c>
      <c r="G20" s="19">
        <f>(G19*C20)</f>
        <v>3.25</v>
      </c>
      <c r="H20" s="19">
        <f>(H19*C20)</f>
        <v>4</v>
      </c>
    </row>
    <row r="21" spans="2:11" x14ac:dyDescent="0.25">
      <c r="B21" s="17" t="s">
        <v>22</v>
      </c>
      <c r="C21" s="18">
        <v>2</v>
      </c>
      <c r="D21" s="19">
        <f>(D19*C21)</f>
        <v>2</v>
      </c>
      <c r="E21" s="19">
        <v>3</v>
      </c>
      <c r="F21" s="19">
        <f>(F19*C21)</f>
        <v>5</v>
      </c>
      <c r="G21" s="19">
        <f>(G19*C21)</f>
        <v>6.5</v>
      </c>
      <c r="H21" s="19">
        <f>(H19*C21)</f>
        <v>8</v>
      </c>
    </row>
    <row r="22" spans="2:11" x14ac:dyDescent="0.25">
      <c r="B22" s="17" t="s">
        <v>23</v>
      </c>
      <c r="C22" s="18">
        <v>3</v>
      </c>
      <c r="D22" s="19">
        <f>(D19*C22)</f>
        <v>3</v>
      </c>
      <c r="E22" s="19">
        <f>(E19*C22)</f>
        <v>5.25</v>
      </c>
      <c r="F22" s="19">
        <f>(F19*C22)</f>
        <v>7.5</v>
      </c>
      <c r="G22" s="19">
        <f>(G19*C22)</f>
        <v>9.75</v>
      </c>
      <c r="H22" s="19">
        <f>(H19*C22)</f>
        <v>12</v>
      </c>
    </row>
    <row r="24" spans="2:11" x14ac:dyDescent="0.25">
      <c r="B24" s="20" t="s">
        <v>142</v>
      </c>
      <c r="C24" s="21"/>
    </row>
    <row r="26" spans="2:11" ht="13.8" x14ac:dyDescent="0.3">
      <c r="B26" s="22" t="s">
        <v>29</v>
      </c>
      <c r="C26" s="23" t="s">
        <v>14</v>
      </c>
      <c r="D26" s="24" t="s">
        <v>15</v>
      </c>
      <c r="E26" s="24" t="s">
        <v>16</v>
      </c>
      <c r="F26" s="24" t="s">
        <v>17</v>
      </c>
      <c r="G26" s="24" t="s">
        <v>18</v>
      </c>
      <c r="H26" s="24" t="s">
        <v>19</v>
      </c>
      <c r="I26" s="25"/>
      <c r="J26" s="25"/>
      <c r="K26" s="25"/>
    </row>
    <row r="27" spans="2:11" ht="13.8" x14ac:dyDescent="0.3">
      <c r="B27" s="26" t="s">
        <v>20</v>
      </c>
      <c r="C27" s="27"/>
      <c r="D27" s="27"/>
      <c r="E27" s="27"/>
      <c r="F27" s="27"/>
      <c r="G27" s="27"/>
      <c r="H27" s="27"/>
      <c r="I27" s="25"/>
      <c r="J27" s="25"/>
      <c r="K27" s="25"/>
    </row>
    <row r="28" spans="2:11" ht="13.8" x14ac:dyDescent="0.3">
      <c r="B28" s="28" t="s">
        <v>21</v>
      </c>
      <c r="C28" s="27"/>
      <c r="D28" s="132">
        <v>15.38</v>
      </c>
      <c r="E28" s="132">
        <f>D28*E20</f>
        <v>26.915000000000003</v>
      </c>
      <c r="F28" s="132">
        <f>D28*F20</f>
        <v>38.450000000000003</v>
      </c>
      <c r="G28" s="132">
        <f>D28*G20</f>
        <v>49.984999999999999</v>
      </c>
      <c r="H28" s="132">
        <f>D28*H20</f>
        <v>61.52</v>
      </c>
      <c r="I28" s="25"/>
      <c r="J28" s="25"/>
      <c r="K28" s="25"/>
    </row>
    <row r="29" spans="2:11" ht="13.8" x14ac:dyDescent="0.3">
      <c r="B29" s="28" t="s">
        <v>22</v>
      </c>
      <c r="C29" s="27"/>
      <c r="D29" s="132">
        <f>D28*D21</f>
        <v>30.76</v>
      </c>
      <c r="E29" s="132">
        <f>D28*E21</f>
        <v>46.14</v>
      </c>
      <c r="F29" s="132">
        <f>D28*F21</f>
        <v>76.900000000000006</v>
      </c>
      <c r="G29" s="132">
        <f>D28*G21</f>
        <v>99.97</v>
      </c>
      <c r="H29" s="132">
        <f>D28*H21</f>
        <v>123.04</v>
      </c>
      <c r="I29" s="25"/>
      <c r="J29" s="25"/>
      <c r="K29" s="25"/>
    </row>
    <row r="30" spans="2:11" ht="13.8" x14ac:dyDescent="0.3">
      <c r="B30" s="28" t="s">
        <v>23</v>
      </c>
      <c r="C30" s="27"/>
      <c r="D30" s="132">
        <f>D28*D22</f>
        <v>46.14</v>
      </c>
      <c r="E30" s="132">
        <f>D28*E22</f>
        <v>80.745000000000005</v>
      </c>
      <c r="F30" s="132">
        <f>D28*F22</f>
        <v>115.35000000000001</v>
      </c>
      <c r="G30" s="132">
        <f>D28*G22</f>
        <v>149.95500000000001</v>
      </c>
      <c r="H30" s="132">
        <f>D28*H22</f>
        <v>184.56</v>
      </c>
      <c r="I30" s="25"/>
      <c r="J30" s="25"/>
      <c r="K30" s="25"/>
    </row>
    <row r="31" spans="2:11" ht="14.4" thickBot="1" x14ac:dyDescent="0.35"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2:11" ht="14.4" thickBot="1" x14ac:dyDescent="0.3">
      <c r="B32" s="64" t="s">
        <v>30</v>
      </c>
      <c r="C32" s="29"/>
      <c r="D32" s="30"/>
      <c r="E32" s="29"/>
      <c r="F32" s="143">
        <v>80.75</v>
      </c>
      <c r="G32" s="152" t="s">
        <v>334</v>
      </c>
      <c r="H32" s="32"/>
      <c r="I32" s="73" t="s">
        <v>31</v>
      </c>
      <c r="J32" s="32"/>
      <c r="K32" s="32"/>
    </row>
    <row r="33" spans="2:11" ht="15.6" x14ac:dyDescent="0.25">
      <c r="B33" s="34"/>
      <c r="C33" s="32"/>
      <c r="D33" s="35"/>
      <c r="E33" s="32"/>
      <c r="F33" s="33"/>
      <c r="G33" s="32"/>
      <c r="H33" s="32"/>
      <c r="I33" s="32"/>
      <c r="J33" s="32"/>
      <c r="K33" s="32"/>
    </row>
    <row r="34" spans="2:11" ht="13.8" x14ac:dyDescent="0.25">
      <c r="B34" s="36" t="s">
        <v>34</v>
      </c>
      <c r="C34" s="32"/>
      <c r="D34" s="35"/>
      <c r="E34" s="32"/>
      <c r="F34" s="33"/>
      <c r="G34" s="32"/>
      <c r="H34" s="32"/>
      <c r="I34" s="32"/>
      <c r="J34" s="32"/>
      <c r="K34" s="32"/>
    </row>
    <row r="35" spans="2:11" ht="15.6" x14ac:dyDescent="0.25">
      <c r="B35" s="34"/>
      <c r="C35" s="32"/>
      <c r="D35" s="35"/>
      <c r="E35" s="32"/>
      <c r="F35" s="40" t="s">
        <v>37</v>
      </c>
      <c r="G35" s="32"/>
      <c r="H35" s="32"/>
      <c r="I35" s="37"/>
      <c r="J35" s="32"/>
      <c r="K35" s="32"/>
    </row>
    <row r="36" spans="2:11" x14ac:dyDescent="0.25">
      <c r="B36" s="38" t="s">
        <v>35</v>
      </c>
      <c r="C36" s="38"/>
      <c r="D36" s="38" t="s">
        <v>36</v>
      </c>
      <c r="E36" s="39">
        <v>0</v>
      </c>
      <c r="F36" s="42" t="s">
        <v>21</v>
      </c>
    </row>
    <row r="37" spans="2:11" x14ac:dyDescent="0.25">
      <c r="B37" s="41" t="s">
        <v>76</v>
      </c>
      <c r="C37" s="41"/>
      <c r="D37" s="41" t="s">
        <v>36</v>
      </c>
      <c r="E37" s="39">
        <v>0</v>
      </c>
      <c r="F37" s="42" t="s">
        <v>17</v>
      </c>
    </row>
    <row r="38" spans="2:11" x14ac:dyDescent="0.25">
      <c r="B38" s="38" t="s">
        <v>40</v>
      </c>
      <c r="C38" s="38"/>
      <c r="D38" s="38" t="s">
        <v>36</v>
      </c>
      <c r="E38" s="39">
        <v>0</v>
      </c>
      <c r="F38" s="42" t="s">
        <v>23</v>
      </c>
    </row>
    <row r="40" spans="2:11" x14ac:dyDescent="0.25">
      <c r="B40" s="38" t="s">
        <v>77</v>
      </c>
      <c r="C40" s="44"/>
      <c r="D40" s="38"/>
      <c r="E40" s="38"/>
      <c r="F40" s="38"/>
      <c r="G40" s="38"/>
      <c r="H40" s="38"/>
      <c r="I40" s="38"/>
      <c r="J40" s="45">
        <v>3</v>
      </c>
      <c r="K40" s="39">
        <v>0</v>
      </c>
    </row>
    <row r="41" spans="2:11" x14ac:dyDescent="0.25">
      <c r="B41" s="41" t="s">
        <v>78</v>
      </c>
      <c r="C41" s="46"/>
      <c r="D41" s="41"/>
      <c r="E41" s="41"/>
      <c r="F41" s="41"/>
      <c r="G41" s="41"/>
      <c r="H41" s="41"/>
      <c r="I41" s="41"/>
      <c r="J41" s="45">
        <v>2</v>
      </c>
      <c r="K41" s="39">
        <v>0</v>
      </c>
    </row>
    <row r="42" spans="2:11" x14ac:dyDescent="0.25">
      <c r="B42" s="38" t="s">
        <v>79</v>
      </c>
      <c r="C42" s="44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80</v>
      </c>
      <c r="C43" s="46"/>
      <c r="D43" s="41"/>
      <c r="E43" s="41"/>
      <c r="F43" s="41"/>
      <c r="G43" s="41"/>
      <c r="H43" s="41"/>
      <c r="I43" s="41"/>
      <c r="J43" s="45">
        <v>3</v>
      </c>
      <c r="K43" s="39">
        <v>0</v>
      </c>
    </row>
    <row r="44" spans="2:11" x14ac:dyDescent="0.25">
      <c r="B44" s="38" t="s">
        <v>81</v>
      </c>
      <c r="C44" s="44"/>
      <c r="D44" s="38"/>
      <c r="E44" s="38"/>
      <c r="F44" s="38"/>
      <c r="G44" s="38"/>
      <c r="H44" s="38"/>
      <c r="I44" s="38"/>
      <c r="J44" s="45">
        <v>3</v>
      </c>
      <c r="K44" s="39">
        <v>0</v>
      </c>
    </row>
    <row r="45" spans="2:11" x14ac:dyDescent="0.25">
      <c r="B45" s="41" t="s">
        <v>82</v>
      </c>
      <c r="C45" s="46"/>
      <c r="D45" s="41"/>
      <c r="E45" s="41"/>
      <c r="F45" s="41"/>
      <c r="G45" s="41"/>
      <c r="H45" s="41"/>
      <c r="I45" s="41"/>
      <c r="J45" s="45">
        <v>2</v>
      </c>
      <c r="K45" s="39">
        <v>0</v>
      </c>
    </row>
    <row r="46" spans="2:11" x14ac:dyDescent="0.25">
      <c r="B46" s="38" t="s">
        <v>50</v>
      </c>
      <c r="C46" s="44"/>
      <c r="D46" s="38"/>
      <c r="E46" s="38"/>
      <c r="F46" s="38"/>
      <c r="G46" s="38"/>
      <c r="H46" s="38"/>
      <c r="I46" s="38"/>
      <c r="J46" s="45">
        <v>3</v>
      </c>
      <c r="K46" s="39">
        <v>0</v>
      </c>
    </row>
    <row r="47" spans="2:11" x14ac:dyDescent="0.25">
      <c r="B47" s="41" t="s">
        <v>83</v>
      </c>
      <c r="C47" s="46"/>
      <c r="D47" s="41"/>
      <c r="E47" s="41"/>
      <c r="F47" s="41"/>
      <c r="G47" s="41"/>
      <c r="H47" s="41"/>
      <c r="I47" s="41"/>
      <c r="J47" s="45">
        <v>3</v>
      </c>
      <c r="K47" s="39">
        <v>0</v>
      </c>
    </row>
    <row r="48" spans="2:11" x14ac:dyDescent="0.25">
      <c r="B48" s="38" t="s">
        <v>52</v>
      </c>
      <c r="C48" s="44"/>
      <c r="D48" s="38"/>
      <c r="E48" s="38"/>
      <c r="F48" s="38"/>
      <c r="G48" s="38"/>
      <c r="H48" s="38"/>
      <c r="I48" s="38"/>
      <c r="J48" s="45">
        <v>2</v>
      </c>
      <c r="K48" s="39">
        <v>0</v>
      </c>
    </row>
    <row r="49" spans="2:11" x14ac:dyDescent="0.25">
      <c r="B49" s="41" t="s">
        <v>84</v>
      </c>
      <c r="C49" s="46"/>
      <c r="D49" s="41"/>
      <c r="E49" s="41"/>
      <c r="F49" s="41"/>
      <c r="G49" s="41"/>
      <c r="H49" s="41"/>
      <c r="I49" s="41"/>
      <c r="J49" s="45">
        <v>3</v>
      </c>
      <c r="K49" s="39">
        <v>0</v>
      </c>
    </row>
    <row r="50" spans="2:11" x14ac:dyDescent="0.25">
      <c r="B50" s="38" t="s">
        <v>85</v>
      </c>
      <c r="C50" s="44"/>
      <c r="D50" s="38"/>
      <c r="E50" s="38"/>
      <c r="F50" s="38"/>
      <c r="G50" s="38"/>
      <c r="H50" s="38"/>
      <c r="I50" s="38"/>
      <c r="J50" s="45">
        <v>2</v>
      </c>
      <c r="K50" s="39">
        <v>0</v>
      </c>
    </row>
    <row r="51" spans="2:11" x14ac:dyDescent="0.25">
      <c r="B51" s="41" t="s">
        <v>86</v>
      </c>
      <c r="C51" s="46"/>
      <c r="D51" s="41"/>
      <c r="E51" s="41"/>
      <c r="F51" s="41"/>
      <c r="G51" s="41"/>
      <c r="H51" s="41"/>
      <c r="I51" s="41"/>
      <c r="J51" s="45">
        <v>2</v>
      </c>
      <c r="K51" s="39">
        <v>0</v>
      </c>
    </row>
    <row r="52" spans="2:11" x14ac:dyDescent="0.25">
      <c r="B52" s="38" t="s">
        <v>87</v>
      </c>
      <c r="C52" s="44"/>
      <c r="D52" s="38"/>
      <c r="E52" s="38"/>
      <c r="F52" s="38"/>
      <c r="G52" s="38"/>
      <c r="H52" s="38"/>
      <c r="I52" s="38"/>
      <c r="J52" s="45">
        <v>2</v>
      </c>
      <c r="K52" s="39">
        <v>0</v>
      </c>
    </row>
    <row r="53" spans="2:11" x14ac:dyDescent="0.25">
      <c r="B53" s="41" t="s">
        <v>335</v>
      </c>
      <c r="C53" s="46"/>
      <c r="D53" s="41"/>
      <c r="E53" s="41"/>
      <c r="F53" s="41"/>
      <c r="G53" s="41"/>
      <c r="H53" s="41"/>
      <c r="I53" s="41"/>
      <c r="J53" s="45">
        <v>3</v>
      </c>
      <c r="K53" s="39">
        <v>0</v>
      </c>
    </row>
    <row r="54" spans="2:11" x14ac:dyDescent="0.25">
      <c r="B54" s="38" t="s">
        <v>337</v>
      </c>
      <c r="C54" s="38"/>
      <c r="D54" s="38"/>
      <c r="E54" s="38"/>
      <c r="F54" s="38"/>
      <c r="G54" s="38"/>
      <c r="H54" s="38"/>
      <c r="I54" s="38"/>
      <c r="J54" s="45">
        <v>2</v>
      </c>
      <c r="K54" s="39">
        <v>0</v>
      </c>
    </row>
    <row r="55" spans="2:11" x14ac:dyDescent="0.25">
      <c r="B55" s="41" t="s">
        <v>88</v>
      </c>
      <c r="C55" s="41"/>
      <c r="D55" s="41"/>
      <c r="E55" s="41"/>
      <c r="F55" s="41"/>
      <c r="G55" s="41"/>
      <c r="H55" s="41"/>
      <c r="I55" s="41"/>
      <c r="J55" s="45">
        <v>3</v>
      </c>
      <c r="K55" s="39">
        <v>0</v>
      </c>
    </row>
    <row r="56" spans="2:11" x14ac:dyDescent="0.25">
      <c r="B56" s="38" t="s">
        <v>336</v>
      </c>
      <c r="C56" s="38"/>
      <c r="D56" s="38"/>
      <c r="E56" s="38"/>
      <c r="F56" s="38"/>
      <c r="G56" s="38"/>
      <c r="H56" s="38"/>
      <c r="I56" s="38"/>
      <c r="J56" s="45">
        <v>2</v>
      </c>
      <c r="K56" s="39">
        <v>0</v>
      </c>
    </row>
    <row r="57" spans="2:11" x14ac:dyDescent="0.25">
      <c r="B57" s="41" t="s">
        <v>54</v>
      </c>
      <c r="C57" s="41"/>
      <c r="D57" s="41"/>
      <c r="E57" s="41"/>
      <c r="F57" s="41"/>
      <c r="G57" s="41"/>
      <c r="H57" s="41"/>
      <c r="I57" s="41"/>
      <c r="J57" s="45">
        <v>3</v>
      </c>
      <c r="K57" s="39">
        <v>0</v>
      </c>
    </row>
    <row r="58" spans="2:11" x14ac:dyDescent="0.25">
      <c r="B58" s="38" t="s">
        <v>56</v>
      </c>
      <c r="C58" s="38"/>
      <c r="D58" s="38"/>
      <c r="E58" s="38"/>
      <c r="F58" s="38"/>
      <c r="G58" s="38"/>
      <c r="H58" s="38"/>
      <c r="I58" s="38"/>
      <c r="J58" s="45">
        <v>2</v>
      </c>
      <c r="K58" s="39">
        <v>0</v>
      </c>
    </row>
    <row r="59" spans="2:11" x14ac:dyDescent="0.25">
      <c r="B59" s="38" t="s">
        <v>88</v>
      </c>
      <c r="C59" s="44"/>
      <c r="D59" s="38"/>
      <c r="E59" s="38"/>
      <c r="F59" s="38"/>
      <c r="G59" s="38"/>
      <c r="H59" s="38"/>
      <c r="I59" s="38"/>
      <c r="J59" s="45">
        <v>3</v>
      </c>
      <c r="K59" s="39">
        <v>0</v>
      </c>
    </row>
    <row r="61" spans="2:11" ht="14.4" x14ac:dyDescent="0.3">
      <c r="B61" s="43" t="s">
        <v>59</v>
      </c>
    </row>
    <row r="63" spans="2:11" ht="14.4" x14ac:dyDescent="0.35">
      <c r="B63" s="38" t="s">
        <v>89</v>
      </c>
      <c r="C63" s="47"/>
      <c r="D63" s="47"/>
      <c r="E63" s="47"/>
      <c r="F63" s="47"/>
      <c r="G63" s="47"/>
      <c r="H63" s="47"/>
      <c r="I63" s="47"/>
      <c r="J63" s="131">
        <v>0.5</v>
      </c>
      <c r="K63" s="49">
        <v>0</v>
      </c>
    </row>
    <row r="64" spans="2:11" ht="14.4" x14ac:dyDescent="0.35">
      <c r="B64" s="41" t="s">
        <v>61</v>
      </c>
      <c r="J64" s="131">
        <v>0.5</v>
      </c>
      <c r="K64" s="49">
        <v>0</v>
      </c>
    </row>
    <row r="65" spans="2:11" ht="14.4" x14ac:dyDescent="0.35">
      <c r="B65" s="38" t="s">
        <v>90</v>
      </c>
      <c r="C65" s="47"/>
      <c r="D65" s="47"/>
      <c r="E65" s="47"/>
      <c r="F65" s="47"/>
      <c r="G65" s="47"/>
      <c r="H65" s="47"/>
      <c r="I65" s="47"/>
      <c r="J65" s="131">
        <v>0.5</v>
      </c>
      <c r="K65" s="49">
        <v>0</v>
      </c>
    </row>
    <row r="66" spans="2:11" ht="14.4" x14ac:dyDescent="0.35">
      <c r="B66" s="41" t="s">
        <v>63</v>
      </c>
      <c r="J66" s="131">
        <v>0.25</v>
      </c>
      <c r="K66" s="49">
        <v>0</v>
      </c>
    </row>
    <row r="67" spans="2:11" ht="14.4" x14ac:dyDescent="0.35">
      <c r="C67" s="120"/>
      <c r="K67" s="50"/>
    </row>
    <row r="68" spans="2:11" ht="14.4" x14ac:dyDescent="0.35">
      <c r="B68" s="54" t="s">
        <v>91</v>
      </c>
      <c r="C68" s="183">
        <f>(25000+F32)+(F32*(((E36+E37+E38)+(KK40+K41+K42+K43+K44+K45+K46+K47+K48+K49+K50+K51+K52+K53+K54+K55+K56+K57+K58+K59))-(K63+K64+K65+K66)))</f>
        <v>25080.75</v>
      </c>
      <c r="D68" s="149" t="s">
        <v>334</v>
      </c>
      <c r="E68" s="54"/>
      <c r="F68" s="53"/>
      <c r="G68" s="53"/>
      <c r="H68" s="53"/>
      <c r="K68" s="50"/>
    </row>
    <row r="69" spans="2:11" ht="14.4" x14ac:dyDescent="0.35">
      <c r="B69" s="54" t="s">
        <v>92</v>
      </c>
      <c r="C69" s="183">
        <v>75</v>
      </c>
      <c r="D69" s="149" t="s">
        <v>334</v>
      </c>
      <c r="E69" s="54"/>
      <c r="F69" s="53"/>
      <c r="G69" s="53"/>
      <c r="H69" s="53"/>
      <c r="K69" s="50"/>
    </row>
    <row r="70" spans="2:11" ht="14.4" x14ac:dyDescent="0.35">
      <c r="C70" s="184"/>
      <c r="D70" s="53"/>
      <c r="E70" s="54"/>
      <c r="F70" s="53"/>
      <c r="G70" s="53"/>
      <c r="H70" s="53"/>
      <c r="K70" s="50"/>
    </row>
    <row r="71" spans="2:11" ht="13.8" x14ac:dyDescent="0.3">
      <c r="B71" s="51" t="s">
        <v>69</v>
      </c>
      <c r="C71" s="178">
        <f>IF(C68&lt;C69,C69,C68)</f>
        <v>25080.75</v>
      </c>
      <c r="D71" s="162" t="s">
        <v>334</v>
      </c>
      <c r="E71" s="54"/>
      <c r="F71" s="53"/>
      <c r="G71" s="53"/>
      <c r="H71" s="53"/>
      <c r="I71" s="53"/>
      <c r="J71" s="53"/>
      <c r="K71" s="53"/>
    </row>
    <row r="72" spans="2:11" ht="13.8" x14ac:dyDescent="0.3">
      <c r="B72" s="54"/>
      <c r="C72" s="183"/>
      <c r="D72" s="53"/>
      <c r="E72" s="54"/>
      <c r="F72" s="53"/>
      <c r="G72" s="53"/>
      <c r="H72" s="53"/>
      <c r="I72" s="53"/>
      <c r="J72" s="53"/>
      <c r="K72" s="53"/>
    </row>
    <row r="73" spans="2:11" ht="24" x14ac:dyDescent="0.3">
      <c r="B73" s="134" t="s">
        <v>308</v>
      </c>
      <c r="C73" s="197">
        <v>0</v>
      </c>
      <c r="D73" s="53"/>
      <c r="E73" s="54"/>
      <c r="F73" s="53"/>
      <c r="G73" s="53"/>
      <c r="H73" s="53"/>
      <c r="I73" s="53"/>
      <c r="J73" s="53"/>
      <c r="K73" s="53"/>
    </row>
    <row r="74" spans="2:11" ht="13.8" x14ac:dyDescent="0.3">
      <c r="B74" s="123"/>
      <c r="C74" s="198"/>
      <c r="D74" s="53"/>
      <c r="E74" s="54"/>
      <c r="F74" s="53"/>
      <c r="G74" s="53"/>
      <c r="H74" s="53"/>
      <c r="I74" s="53"/>
      <c r="J74" s="53"/>
      <c r="K74" s="53"/>
    </row>
    <row r="75" spans="2:11" ht="48" x14ac:dyDescent="0.3">
      <c r="B75" s="134" t="s">
        <v>309</v>
      </c>
      <c r="C75" s="197">
        <v>0</v>
      </c>
      <c r="D75" s="53"/>
      <c r="E75" s="54"/>
      <c r="F75" s="53"/>
      <c r="G75" s="53"/>
      <c r="H75" s="53"/>
      <c r="I75" s="53"/>
      <c r="J75" s="53"/>
      <c r="K75" s="53"/>
    </row>
    <row r="76" spans="2:11" ht="13.8" x14ac:dyDescent="0.3">
      <c r="B76" s="123"/>
      <c r="C76" s="183"/>
      <c r="D76" s="53"/>
      <c r="E76" s="54"/>
      <c r="F76" s="53"/>
      <c r="G76" s="53"/>
      <c r="H76" s="53"/>
      <c r="I76" s="53"/>
      <c r="J76" s="53"/>
      <c r="K76" s="53"/>
    </row>
    <row r="77" spans="2:11" ht="13.8" x14ac:dyDescent="0.3">
      <c r="B77" s="60" t="s">
        <v>72</v>
      </c>
      <c r="C77" s="182">
        <f>(C71*C73*C75)</f>
        <v>0</v>
      </c>
      <c r="D77" s="162" t="s">
        <v>334</v>
      </c>
      <c r="E77" s="54"/>
      <c r="F77" s="53"/>
      <c r="G77" s="53"/>
      <c r="H77" s="53"/>
      <c r="I77" s="53"/>
      <c r="J77" s="53"/>
      <c r="K77" s="53"/>
    </row>
    <row r="78" spans="2:11" ht="13.8" x14ac:dyDescent="0.3">
      <c r="B78" s="53"/>
      <c r="C78" s="179"/>
      <c r="D78" s="53"/>
      <c r="E78" s="53"/>
      <c r="F78" s="53"/>
      <c r="G78" s="53"/>
      <c r="H78" s="53"/>
      <c r="I78" s="53"/>
      <c r="J78" s="53"/>
      <c r="K78" s="53"/>
    </row>
    <row r="79" spans="2:11" ht="13.8" x14ac:dyDescent="0.3">
      <c r="B79" s="55" t="s">
        <v>70</v>
      </c>
      <c r="C79" s="180" t="s">
        <v>71</v>
      </c>
      <c r="D79" s="55"/>
      <c r="E79" s="56">
        <v>0</v>
      </c>
      <c r="F79" s="41"/>
      <c r="G79" s="53"/>
      <c r="H79" s="53"/>
      <c r="I79" s="53"/>
      <c r="J79" s="53"/>
      <c r="K79" s="53"/>
    </row>
    <row r="80" spans="2:11" ht="13.8" x14ac:dyDescent="0.3">
      <c r="B80" s="37"/>
      <c r="C80" s="181"/>
      <c r="D80" s="41"/>
      <c r="E80" s="58"/>
      <c r="F80" s="59"/>
      <c r="G80" s="53"/>
      <c r="H80" s="53"/>
      <c r="I80" s="53"/>
      <c r="J80" s="53"/>
      <c r="K80" s="53"/>
    </row>
    <row r="81" spans="2:11" ht="13.8" x14ac:dyDescent="0.3">
      <c r="B81" s="60" t="s">
        <v>310</v>
      </c>
      <c r="C81" s="182">
        <f>C77*E79</f>
        <v>0</v>
      </c>
      <c r="D81" s="162" t="s">
        <v>334</v>
      </c>
      <c r="E81" s="58"/>
      <c r="F81" s="59"/>
      <c r="G81" s="53"/>
      <c r="H81" s="53"/>
      <c r="I81" s="53"/>
      <c r="J81" s="53"/>
      <c r="K81" s="53"/>
    </row>
    <row r="82" spans="2:11" ht="13.8" x14ac:dyDescent="0.3">
      <c r="B82" s="37"/>
      <c r="C82" s="181"/>
      <c r="D82" s="41"/>
      <c r="E82" s="58"/>
      <c r="F82" s="59"/>
      <c r="G82" s="53"/>
      <c r="H82" s="53"/>
      <c r="I82" s="53"/>
      <c r="J82" s="53"/>
      <c r="K82" s="53"/>
    </row>
    <row r="83" spans="2:11" ht="13.8" x14ac:dyDescent="0.3">
      <c r="B83" s="55" t="s">
        <v>97</v>
      </c>
      <c r="C83" s="180" t="s">
        <v>71</v>
      </c>
      <c r="D83" s="55"/>
      <c r="E83" s="56">
        <v>0</v>
      </c>
      <c r="F83" s="41"/>
      <c r="G83" s="53"/>
      <c r="H83" s="53"/>
      <c r="I83" s="53"/>
      <c r="J83" s="53"/>
      <c r="K83" s="53"/>
    </row>
    <row r="84" spans="2:11" ht="13.8" x14ac:dyDescent="0.3">
      <c r="B84" s="37"/>
      <c r="C84" s="181"/>
      <c r="D84" s="41"/>
      <c r="E84" s="58"/>
      <c r="F84" s="59"/>
      <c r="G84" s="53"/>
      <c r="H84" s="53"/>
    </row>
    <row r="85" spans="2:11" ht="13.8" x14ac:dyDescent="0.3">
      <c r="B85" s="60" t="s">
        <v>106</v>
      </c>
      <c r="C85" s="182">
        <f>IF((C77*E79)&gt;0,(C81*E83),IF((C77*E79)=0,(C77*E83)))</f>
        <v>0</v>
      </c>
      <c r="D85" s="162" t="s">
        <v>334</v>
      </c>
      <c r="E85" s="58"/>
      <c r="F85" s="59"/>
      <c r="G85" s="53"/>
      <c r="H85" s="53"/>
    </row>
    <row r="86" spans="2:11" ht="13.8" thickBot="1" x14ac:dyDescent="0.3">
      <c r="B86" s="41"/>
      <c r="C86" s="41"/>
      <c r="D86" s="41"/>
      <c r="E86" s="41"/>
      <c r="F86" s="41"/>
    </row>
    <row r="87" spans="2:11" ht="13.8" thickBot="1" x14ac:dyDescent="0.3">
      <c r="B87" s="71" t="s">
        <v>74</v>
      </c>
      <c r="C87" s="62"/>
      <c r="D87" s="62"/>
      <c r="E87" s="63"/>
      <c r="F87" s="72" t="s">
        <v>75</v>
      </c>
      <c r="G87" s="2"/>
      <c r="H87" s="3"/>
    </row>
  </sheetData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2:K87"/>
  <sheetViews>
    <sheetView topLeftCell="A57" workbookViewId="0">
      <selection activeCell="C68" sqref="C68:C85"/>
    </sheetView>
  </sheetViews>
  <sheetFormatPr defaultRowHeight="13.2" x14ac:dyDescent="0.25"/>
  <cols>
    <col min="2" max="2" width="26" customWidth="1"/>
    <col min="3" max="3" width="16" customWidth="1"/>
    <col min="5" max="5" width="10.44140625" customWidth="1"/>
    <col min="6" max="6" width="13.5546875" customWidth="1"/>
    <col min="7" max="7" width="13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479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478</v>
      </c>
      <c r="C5" s="7"/>
      <c r="D5" s="7"/>
      <c r="E5" s="8"/>
      <c r="F5" s="8"/>
      <c r="G5" s="9"/>
    </row>
    <row r="6" spans="2:8" x14ac:dyDescent="0.25">
      <c r="B6" s="68" t="s">
        <v>300</v>
      </c>
      <c r="C6" s="10"/>
      <c r="D6" s="10"/>
      <c r="E6" s="11"/>
      <c r="F6" s="11"/>
      <c r="G6" s="12"/>
    </row>
    <row r="7" spans="2:8" x14ac:dyDescent="0.25">
      <c r="B7" s="68" t="s">
        <v>301</v>
      </c>
      <c r="C7" s="10"/>
      <c r="D7" s="10"/>
      <c r="E7" s="11"/>
      <c r="F7" s="11"/>
      <c r="G7" s="12"/>
    </row>
    <row r="8" spans="2:8" x14ac:dyDescent="0.25">
      <c r="B8" s="68" t="s">
        <v>302</v>
      </c>
      <c r="C8" s="10"/>
      <c r="D8" s="10"/>
      <c r="E8" s="11"/>
      <c r="F8" s="11"/>
      <c r="G8" s="12"/>
    </row>
    <row r="9" spans="2:8" x14ac:dyDescent="0.25">
      <c r="B9" s="68" t="s">
        <v>463</v>
      </c>
      <c r="C9" s="10"/>
      <c r="D9" s="10"/>
      <c r="E9" s="11"/>
      <c r="F9" s="11"/>
      <c r="G9" s="12"/>
    </row>
    <row r="10" spans="2:8" x14ac:dyDescent="0.25">
      <c r="B10" s="68" t="s">
        <v>303</v>
      </c>
      <c r="C10" s="10"/>
      <c r="D10" s="10"/>
      <c r="E10" s="11"/>
      <c r="F10" s="11"/>
      <c r="G10" s="12"/>
    </row>
    <row r="11" spans="2:8" x14ac:dyDescent="0.25">
      <c r="B11" s="68" t="s">
        <v>304</v>
      </c>
      <c r="C11" s="10"/>
      <c r="D11" s="10"/>
      <c r="E11" s="11"/>
      <c r="F11" s="11"/>
      <c r="G11" s="12"/>
    </row>
    <row r="12" spans="2:8" x14ac:dyDescent="0.25">
      <c r="B12" s="68" t="s">
        <v>305</v>
      </c>
      <c r="C12" s="10"/>
      <c r="D12" s="10"/>
      <c r="E12" s="11"/>
      <c r="F12" s="11"/>
      <c r="G12" s="12"/>
    </row>
    <row r="13" spans="2:8" x14ac:dyDescent="0.25">
      <c r="B13" s="68" t="s">
        <v>306</v>
      </c>
      <c r="C13" s="10"/>
      <c r="D13" s="10"/>
      <c r="E13" s="11"/>
      <c r="F13" s="11"/>
      <c r="G13" s="12"/>
    </row>
    <row r="14" spans="2:8" ht="13.8" thickBot="1" x14ac:dyDescent="0.3">
      <c r="B14" s="13" t="s">
        <v>307</v>
      </c>
      <c r="C14" s="14"/>
      <c r="D14" s="14"/>
      <c r="E14" s="14"/>
      <c r="F14" s="14"/>
      <c r="G14" s="65"/>
      <c r="H14" s="6"/>
    </row>
    <row r="15" spans="2:8" x14ac:dyDescent="0.25">
      <c r="B15" s="6"/>
      <c r="C15" s="6"/>
      <c r="D15" s="6"/>
      <c r="E15" s="6"/>
      <c r="F15" s="6"/>
      <c r="G15" s="6"/>
      <c r="H15" s="6"/>
    </row>
    <row r="16" spans="2:8" x14ac:dyDescent="0.25">
      <c r="B16" s="6"/>
      <c r="C16" s="6"/>
      <c r="D16" s="6"/>
      <c r="E16" s="6"/>
      <c r="F16" s="6"/>
      <c r="G16" s="6"/>
      <c r="H16" s="6"/>
    </row>
    <row r="17" spans="2:11" x14ac:dyDescent="0.25">
      <c r="B17" s="6"/>
      <c r="C17" s="6"/>
      <c r="D17" s="6"/>
      <c r="E17" s="6"/>
      <c r="F17" s="6"/>
      <c r="G17" s="6"/>
      <c r="H17" s="6"/>
    </row>
    <row r="18" spans="2:11" x14ac:dyDescent="0.25">
      <c r="B18" s="15" t="s">
        <v>13</v>
      </c>
      <c r="C18" s="16" t="s">
        <v>14</v>
      </c>
      <c r="D18" s="17" t="s">
        <v>15</v>
      </c>
      <c r="E18" s="17" t="s">
        <v>16</v>
      </c>
      <c r="F18" s="17" t="s">
        <v>17</v>
      </c>
      <c r="G18" s="17" t="s">
        <v>18</v>
      </c>
      <c r="H18" s="17" t="s">
        <v>19</v>
      </c>
    </row>
    <row r="19" spans="2:11" x14ac:dyDescent="0.25">
      <c r="B19" s="16" t="s">
        <v>20</v>
      </c>
      <c r="C19" s="18"/>
      <c r="D19" s="18">
        <v>1</v>
      </c>
      <c r="E19" s="18">
        <f>D19+0.75</f>
        <v>1.75</v>
      </c>
      <c r="F19" s="18">
        <f>E19+0.75</f>
        <v>2.5</v>
      </c>
      <c r="G19" s="18">
        <f>F19+0.75</f>
        <v>3.25</v>
      </c>
      <c r="H19" s="18">
        <f>G19+0.75</f>
        <v>4</v>
      </c>
    </row>
    <row r="20" spans="2:11" x14ac:dyDescent="0.25">
      <c r="B20" s="17" t="s">
        <v>21</v>
      </c>
      <c r="C20" s="18">
        <v>1</v>
      </c>
      <c r="D20" s="19">
        <f>(D19*C20)</f>
        <v>1</v>
      </c>
      <c r="E20" s="19">
        <f>(E19*C20)</f>
        <v>1.75</v>
      </c>
      <c r="F20" s="19">
        <f>(F19*C20)</f>
        <v>2.5</v>
      </c>
      <c r="G20" s="19">
        <f>(G19*C20)</f>
        <v>3.25</v>
      </c>
      <c r="H20" s="19">
        <f>(H19*C20)</f>
        <v>4</v>
      </c>
    </row>
    <row r="21" spans="2:11" x14ac:dyDescent="0.25">
      <c r="B21" s="17" t="s">
        <v>22</v>
      </c>
      <c r="C21" s="18">
        <v>2</v>
      </c>
      <c r="D21" s="19">
        <f>(D19*C21)</f>
        <v>2</v>
      </c>
      <c r="E21" s="19">
        <v>3</v>
      </c>
      <c r="F21" s="19">
        <f>(F19*C21)</f>
        <v>5</v>
      </c>
      <c r="G21" s="19">
        <f>(G19*C21)</f>
        <v>6.5</v>
      </c>
      <c r="H21" s="19">
        <f>(H19*C21)</f>
        <v>8</v>
      </c>
    </row>
    <row r="22" spans="2:11" x14ac:dyDescent="0.25">
      <c r="B22" s="17" t="s">
        <v>23</v>
      </c>
      <c r="C22" s="18">
        <v>3</v>
      </c>
      <c r="D22" s="19">
        <f>(D19*C22)</f>
        <v>3</v>
      </c>
      <c r="E22" s="19">
        <f>(E19*C22)</f>
        <v>5.25</v>
      </c>
      <c r="F22" s="19">
        <f>(F19*C22)</f>
        <v>7.5</v>
      </c>
      <c r="G22" s="19">
        <f>(G19*C22)</f>
        <v>9.75</v>
      </c>
      <c r="H22" s="19">
        <f>(H19*C22)</f>
        <v>12</v>
      </c>
    </row>
    <row r="24" spans="2:11" x14ac:dyDescent="0.25">
      <c r="B24" s="20" t="s">
        <v>142</v>
      </c>
      <c r="C24" s="21"/>
    </row>
    <row r="26" spans="2:11" ht="13.8" x14ac:dyDescent="0.3">
      <c r="B26" s="22" t="s">
        <v>29</v>
      </c>
      <c r="C26" s="23" t="s">
        <v>14</v>
      </c>
      <c r="D26" s="24" t="s">
        <v>15</v>
      </c>
      <c r="E26" s="24" t="s">
        <v>16</v>
      </c>
      <c r="F26" s="24" t="s">
        <v>17</v>
      </c>
      <c r="G26" s="24" t="s">
        <v>18</v>
      </c>
      <c r="H26" s="24" t="s">
        <v>19</v>
      </c>
      <c r="I26" s="25"/>
      <c r="J26" s="25"/>
      <c r="K26" s="25"/>
    </row>
    <row r="27" spans="2:11" ht="13.8" x14ac:dyDescent="0.3">
      <c r="B27" s="26" t="s">
        <v>20</v>
      </c>
      <c r="C27" s="27"/>
      <c r="D27" s="27"/>
      <c r="E27" s="27"/>
      <c r="F27" s="27"/>
      <c r="G27" s="27"/>
      <c r="H27" s="27"/>
      <c r="I27" s="25"/>
      <c r="J27" s="25"/>
      <c r="K27" s="25"/>
    </row>
    <row r="28" spans="2:11" ht="13.8" x14ac:dyDescent="0.3">
      <c r="B28" s="28" t="s">
        <v>21</v>
      </c>
      <c r="C28" s="27"/>
      <c r="D28" s="132">
        <v>16.670000000000002</v>
      </c>
      <c r="E28" s="132">
        <f>D28*E20</f>
        <v>29.172500000000003</v>
      </c>
      <c r="F28" s="132">
        <f>D28*F20</f>
        <v>41.675000000000004</v>
      </c>
      <c r="G28" s="132">
        <f>D28*G20</f>
        <v>54.177500000000009</v>
      </c>
      <c r="H28" s="132">
        <f>D28*H20</f>
        <v>66.680000000000007</v>
      </c>
      <c r="I28" s="25"/>
      <c r="J28" s="25"/>
      <c r="K28" s="25"/>
    </row>
    <row r="29" spans="2:11" ht="13.8" x14ac:dyDescent="0.3">
      <c r="B29" s="28" t="s">
        <v>22</v>
      </c>
      <c r="C29" s="27"/>
      <c r="D29" s="132">
        <f>D28*D21</f>
        <v>33.340000000000003</v>
      </c>
      <c r="E29" s="132">
        <f>D28*E21</f>
        <v>50.010000000000005</v>
      </c>
      <c r="F29" s="132">
        <f>D28*F21</f>
        <v>83.350000000000009</v>
      </c>
      <c r="G29" s="132">
        <f>D28*G21</f>
        <v>108.35500000000002</v>
      </c>
      <c r="H29" s="132">
        <f>D28*H21</f>
        <v>133.36000000000001</v>
      </c>
      <c r="I29" s="25"/>
      <c r="J29" s="25"/>
      <c r="K29" s="25"/>
    </row>
    <row r="30" spans="2:11" ht="13.8" x14ac:dyDescent="0.3">
      <c r="B30" s="28" t="s">
        <v>23</v>
      </c>
      <c r="C30" s="27"/>
      <c r="D30" s="132">
        <f>D28*D22</f>
        <v>50.010000000000005</v>
      </c>
      <c r="E30" s="132">
        <f>D28*E22</f>
        <v>87.517500000000013</v>
      </c>
      <c r="F30" s="132">
        <f>D28*F22</f>
        <v>125.02500000000001</v>
      </c>
      <c r="G30" s="132">
        <f>D28*G22</f>
        <v>162.53250000000003</v>
      </c>
      <c r="H30" s="132">
        <f>D28*H22</f>
        <v>200.04000000000002</v>
      </c>
      <c r="I30" s="25"/>
      <c r="J30" s="25"/>
      <c r="K30" s="25"/>
    </row>
    <row r="31" spans="2:11" ht="14.4" thickBot="1" x14ac:dyDescent="0.35"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2:11" ht="14.4" thickBot="1" x14ac:dyDescent="0.3">
      <c r="B32" s="64" t="s">
        <v>30</v>
      </c>
      <c r="C32" s="29"/>
      <c r="D32" s="30"/>
      <c r="E32" s="29"/>
      <c r="F32" s="143">
        <v>87.52</v>
      </c>
      <c r="G32" s="152" t="s">
        <v>334</v>
      </c>
      <c r="H32" s="32"/>
      <c r="I32" s="73" t="s">
        <v>31</v>
      </c>
      <c r="J32" s="32"/>
      <c r="K32" s="32"/>
    </row>
    <row r="33" spans="2:11" ht="15.6" x14ac:dyDescent="0.25">
      <c r="B33" s="34"/>
      <c r="C33" s="32"/>
      <c r="D33" s="35"/>
      <c r="E33" s="32"/>
      <c r="F33" s="33"/>
      <c r="G33" s="32"/>
      <c r="H33" s="32"/>
      <c r="I33" s="32"/>
      <c r="J33" s="32"/>
      <c r="K33" s="32"/>
    </row>
    <row r="34" spans="2:11" ht="13.8" x14ac:dyDescent="0.25">
      <c r="B34" s="36" t="s">
        <v>34</v>
      </c>
      <c r="C34" s="32"/>
      <c r="D34" s="35"/>
      <c r="E34" s="32"/>
      <c r="F34" s="33"/>
      <c r="G34" s="32"/>
      <c r="H34" s="32"/>
      <c r="I34" s="32"/>
      <c r="J34" s="32"/>
      <c r="K34" s="32"/>
    </row>
    <row r="35" spans="2:11" ht="15.6" x14ac:dyDescent="0.25">
      <c r="B35" s="34"/>
      <c r="C35" s="32"/>
      <c r="D35" s="35"/>
      <c r="E35" s="32"/>
      <c r="F35" s="40" t="s">
        <v>37</v>
      </c>
      <c r="G35" s="32"/>
      <c r="H35" s="32"/>
      <c r="I35" s="37"/>
      <c r="J35" s="32"/>
      <c r="K35" s="32"/>
    </row>
    <row r="36" spans="2:11" x14ac:dyDescent="0.25">
      <c r="B36" s="38" t="s">
        <v>35</v>
      </c>
      <c r="C36" s="38"/>
      <c r="D36" s="38" t="s">
        <v>36</v>
      </c>
      <c r="E36" s="39">
        <v>0</v>
      </c>
      <c r="F36" s="42" t="s">
        <v>21</v>
      </c>
    </row>
    <row r="37" spans="2:11" x14ac:dyDescent="0.25">
      <c r="B37" s="41" t="s">
        <v>76</v>
      </c>
      <c r="C37" s="41"/>
      <c r="D37" s="41" t="s">
        <v>36</v>
      </c>
      <c r="E37" s="39">
        <v>0</v>
      </c>
      <c r="F37" s="42" t="s">
        <v>17</v>
      </c>
    </row>
    <row r="38" spans="2:11" x14ac:dyDescent="0.25">
      <c r="B38" s="38" t="s">
        <v>40</v>
      </c>
      <c r="C38" s="38"/>
      <c r="D38" s="38" t="s">
        <v>36</v>
      </c>
      <c r="E38" s="39">
        <v>0</v>
      </c>
      <c r="F38" s="42" t="s">
        <v>23</v>
      </c>
    </row>
    <row r="40" spans="2:11" x14ac:dyDescent="0.25">
      <c r="B40" s="38" t="s">
        <v>77</v>
      </c>
      <c r="C40" s="44"/>
      <c r="D40" s="38"/>
      <c r="E40" s="38"/>
      <c r="F40" s="38"/>
      <c r="G40" s="38"/>
      <c r="H40" s="38"/>
      <c r="I40" s="38"/>
      <c r="J40" s="45">
        <v>3</v>
      </c>
      <c r="K40" s="39">
        <v>0</v>
      </c>
    </row>
    <row r="41" spans="2:11" x14ac:dyDescent="0.25">
      <c r="B41" s="41" t="s">
        <v>78</v>
      </c>
      <c r="C41" s="46"/>
      <c r="D41" s="41"/>
      <c r="E41" s="41"/>
      <c r="F41" s="41"/>
      <c r="G41" s="41"/>
      <c r="H41" s="41"/>
      <c r="I41" s="41"/>
      <c r="J41" s="45">
        <v>2</v>
      </c>
      <c r="K41" s="39">
        <v>0</v>
      </c>
    </row>
    <row r="42" spans="2:11" x14ac:dyDescent="0.25">
      <c r="B42" s="38" t="s">
        <v>79</v>
      </c>
      <c r="C42" s="44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80</v>
      </c>
      <c r="C43" s="46"/>
      <c r="D43" s="41"/>
      <c r="E43" s="41"/>
      <c r="F43" s="41"/>
      <c r="G43" s="41"/>
      <c r="H43" s="41"/>
      <c r="I43" s="41"/>
      <c r="J43" s="45">
        <v>3</v>
      </c>
      <c r="K43" s="39">
        <v>0</v>
      </c>
    </row>
    <row r="44" spans="2:11" x14ac:dyDescent="0.25">
      <c r="B44" s="38" t="s">
        <v>81</v>
      </c>
      <c r="C44" s="44"/>
      <c r="D44" s="38"/>
      <c r="E44" s="38"/>
      <c r="F44" s="38"/>
      <c r="G44" s="38"/>
      <c r="H44" s="38"/>
      <c r="I44" s="38"/>
      <c r="J44" s="45">
        <v>3</v>
      </c>
      <c r="K44" s="39">
        <v>0</v>
      </c>
    </row>
    <row r="45" spans="2:11" x14ac:dyDescent="0.25">
      <c r="B45" s="41" t="s">
        <v>82</v>
      </c>
      <c r="C45" s="46"/>
      <c r="D45" s="41"/>
      <c r="E45" s="41"/>
      <c r="F45" s="41"/>
      <c r="G45" s="41"/>
      <c r="H45" s="41"/>
      <c r="I45" s="41"/>
      <c r="J45" s="45">
        <v>2</v>
      </c>
      <c r="K45" s="39">
        <v>0</v>
      </c>
    </row>
    <row r="46" spans="2:11" x14ac:dyDescent="0.25">
      <c r="B46" s="38" t="s">
        <v>50</v>
      </c>
      <c r="C46" s="44"/>
      <c r="D46" s="38"/>
      <c r="E46" s="38"/>
      <c r="F46" s="38"/>
      <c r="G46" s="38"/>
      <c r="H46" s="38"/>
      <c r="I46" s="38"/>
      <c r="J46" s="45">
        <v>3</v>
      </c>
      <c r="K46" s="39">
        <v>0</v>
      </c>
    </row>
    <row r="47" spans="2:11" x14ac:dyDescent="0.25">
      <c r="B47" s="41" t="s">
        <v>83</v>
      </c>
      <c r="C47" s="46"/>
      <c r="D47" s="41"/>
      <c r="E47" s="41"/>
      <c r="F47" s="41"/>
      <c r="G47" s="41"/>
      <c r="H47" s="41"/>
      <c r="I47" s="41"/>
      <c r="J47" s="45">
        <v>3</v>
      </c>
      <c r="K47" s="39">
        <v>0</v>
      </c>
    </row>
    <row r="48" spans="2:11" x14ac:dyDescent="0.25">
      <c r="B48" s="38" t="s">
        <v>52</v>
      </c>
      <c r="C48" s="44"/>
      <c r="D48" s="38"/>
      <c r="E48" s="38"/>
      <c r="F48" s="38"/>
      <c r="G48" s="38"/>
      <c r="H48" s="38"/>
      <c r="I48" s="38"/>
      <c r="J48" s="45">
        <v>2</v>
      </c>
      <c r="K48" s="39">
        <v>0</v>
      </c>
    </row>
    <row r="49" spans="2:11" x14ac:dyDescent="0.25">
      <c r="B49" s="41" t="s">
        <v>84</v>
      </c>
      <c r="C49" s="46"/>
      <c r="D49" s="41"/>
      <c r="E49" s="41"/>
      <c r="F49" s="41"/>
      <c r="G49" s="41"/>
      <c r="H49" s="41"/>
      <c r="I49" s="41"/>
      <c r="J49" s="45">
        <v>3</v>
      </c>
      <c r="K49" s="39">
        <v>0</v>
      </c>
    </row>
    <row r="50" spans="2:11" x14ac:dyDescent="0.25">
      <c r="B50" s="38" t="s">
        <v>85</v>
      </c>
      <c r="C50" s="44"/>
      <c r="D50" s="38"/>
      <c r="E50" s="38"/>
      <c r="F50" s="38"/>
      <c r="G50" s="38"/>
      <c r="H50" s="38"/>
      <c r="I50" s="38"/>
      <c r="J50" s="45">
        <v>2</v>
      </c>
      <c r="K50" s="39">
        <v>0</v>
      </c>
    </row>
    <row r="51" spans="2:11" x14ac:dyDescent="0.25">
      <c r="B51" s="41" t="s">
        <v>86</v>
      </c>
      <c r="C51" s="46"/>
      <c r="D51" s="41"/>
      <c r="E51" s="41"/>
      <c r="F51" s="41"/>
      <c r="G51" s="41"/>
      <c r="H51" s="41"/>
      <c r="I51" s="41"/>
      <c r="J51" s="45">
        <v>2</v>
      </c>
      <c r="K51" s="39">
        <v>0</v>
      </c>
    </row>
    <row r="52" spans="2:11" x14ac:dyDescent="0.25">
      <c r="B52" s="38" t="s">
        <v>87</v>
      </c>
      <c r="C52" s="44"/>
      <c r="D52" s="38"/>
      <c r="E52" s="38"/>
      <c r="F52" s="38"/>
      <c r="G52" s="38"/>
      <c r="H52" s="38"/>
      <c r="I52" s="38"/>
      <c r="J52" s="45">
        <v>2</v>
      </c>
      <c r="K52" s="39">
        <v>0</v>
      </c>
    </row>
    <row r="53" spans="2:11" x14ac:dyDescent="0.25">
      <c r="B53" s="41" t="s">
        <v>335</v>
      </c>
      <c r="C53" s="46"/>
      <c r="D53" s="41"/>
      <c r="E53" s="41"/>
      <c r="F53" s="41"/>
      <c r="G53" s="41"/>
      <c r="H53" s="41"/>
      <c r="I53" s="41"/>
      <c r="J53" s="45">
        <v>3</v>
      </c>
      <c r="K53" s="39">
        <v>0</v>
      </c>
    </row>
    <row r="54" spans="2:11" x14ac:dyDescent="0.25">
      <c r="B54" s="38" t="s">
        <v>337</v>
      </c>
      <c r="C54" s="38"/>
      <c r="D54" s="38"/>
      <c r="E54" s="38"/>
      <c r="F54" s="38"/>
      <c r="G54" s="38"/>
      <c r="H54" s="38"/>
      <c r="I54" s="38"/>
      <c r="J54" s="45">
        <v>2</v>
      </c>
      <c r="K54" s="39">
        <v>0</v>
      </c>
    </row>
    <row r="55" spans="2:11" x14ac:dyDescent="0.25">
      <c r="B55" s="41" t="s">
        <v>88</v>
      </c>
      <c r="C55" s="41"/>
      <c r="D55" s="41"/>
      <c r="E55" s="41"/>
      <c r="F55" s="41"/>
      <c r="G55" s="41"/>
      <c r="H55" s="41"/>
      <c r="I55" s="41"/>
      <c r="J55" s="45">
        <v>3</v>
      </c>
      <c r="K55" s="39">
        <v>0</v>
      </c>
    </row>
    <row r="56" spans="2:11" x14ac:dyDescent="0.25">
      <c r="B56" s="38" t="s">
        <v>336</v>
      </c>
      <c r="C56" s="38"/>
      <c r="D56" s="38"/>
      <c r="E56" s="38"/>
      <c r="F56" s="38"/>
      <c r="G56" s="38"/>
      <c r="H56" s="38"/>
      <c r="I56" s="38"/>
      <c r="J56" s="45">
        <v>2</v>
      </c>
      <c r="K56" s="39">
        <v>0</v>
      </c>
    </row>
    <row r="57" spans="2:11" x14ac:dyDescent="0.25">
      <c r="B57" s="41" t="s">
        <v>54</v>
      </c>
      <c r="C57" s="41"/>
      <c r="D57" s="41"/>
      <c r="E57" s="41"/>
      <c r="F57" s="41"/>
      <c r="G57" s="41"/>
      <c r="H57" s="41"/>
      <c r="I57" s="41"/>
      <c r="J57" s="45">
        <v>3</v>
      </c>
      <c r="K57" s="39">
        <v>0</v>
      </c>
    </row>
    <row r="58" spans="2:11" x14ac:dyDescent="0.25">
      <c r="B58" s="38" t="s">
        <v>56</v>
      </c>
      <c r="C58" s="38"/>
      <c r="D58" s="38"/>
      <c r="E58" s="38"/>
      <c r="F58" s="38"/>
      <c r="G58" s="38"/>
      <c r="H58" s="38"/>
      <c r="I58" s="38"/>
      <c r="J58" s="45">
        <v>2</v>
      </c>
      <c r="K58" s="39">
        <v>0</v>
      </c>
    </row>
    <row r="59" spans="2:11" x14ac:dyDescent="0.25">
      <c r="B59" s="38" t="s">
        <v>88</v>
      </c>
      <c r="C59" s="44"/>
      <c r="D59" s="38"/>
      <c r="E59" s="38"/>
      <c r="F59" s="38"/>
      <c r="G59" s="38"/>
      <c r="H59" s="38"/>
      <c r="I59" s="38"/>
      <c r="J59" s="45">
        <v>3</v>
      </c>
      <c r="K59" s="39">
        <v>0</v>
      </c>
    </row>
    <row r="61" spans="2:11" ht="14.4" x14ac:dyDescent="0.3">
      <c r="B61" s="43" t="s">
        <v>59</v>
      </c>
    </row>
    <row r="63" spans="2:11" ht="14.4" x14ac:dyDescent="0.35">
      <c r="B63" s="38" t="s">
        <v>89</v>
      </c>
      <c r="C63" s="47"/>
      <c r="D63" s="47"/>
      <c r="E63" s="47"/>
      <c r="F63" s="47"/>
      <c r="G63" s="47"/>
      <c r="H63" s="47"/>
      <c r="I63" s="47"/>
      <c r="J63" s="131">
        <v>0.5</v>
      </c>
      <c r="K63" s="49">
        <v>0</v>
      </c>
    </row>
    <row r="64" spans="2:11" ht="14.4" x14ac:dyDescent="0.35">
      <c r="B64" s="41" t="s">
        <v>61</v>
      </c>
      <c r="J64" s="131">
        <v>0.5</v>
      </c>
      <c r="K64" s="49">
        <v>0</v>
      </c>
    </row>
    <row r="65" spans="2:11" ht="14.4" x14ac:dyDescent="0.35">
      <c r="B65" s="38" t="s">
        <v>90</v>
      </c>
      <c r="C65" s="47"/>
      <c r="D65" s="47"/>
      <c r="E65" s="47"/>
      <c r="F65" s="47"/>
      <c r="G65" s="47"/>
      <c r="H65" s="47"/>
      <c r="I65" s="47"/>
      <c r="J65" s="131">
        <v>0.5</v>
      </c>
      <c r="K65" s="49">
        <v>0</v>
      </c>
    </row>
    <row r="66" spans="2:11" ht="14.4" x14ac:dyDescent="0.35">
      <c r="B66" s="41" t="s">
        <v>63</v>
      </c>
      <c r="J66" s="131">
        <v>0.25</v>
      </c>
      <c r="K66" s="49">
        <v>0</v>
      </c>
    </row>
    <row r="67" spans="2:11" ht="14.4" x14ac:dyDescent="0.35">
      <c r="C67" s="120"/>
      <c r="K67" s="50"/>
    </row>
    <row r="68" spans="2:11" ht="14.4" x14ac:dyDescent="0.35">
      <c r="B68" s="54" t="s">
        <v>91</v>
      </c>
      <c r="C68" s="183">
        <f>(37000+F32)+(F32*(((E36+E37+E38)+(KK40+K41+K42+K43+K44+K45+K46+K47+K48+K49+K50+K51+K52+K53+K54+K55+K56+K57+K58+K59))-(K63+K64+K65+K66)))</f>
        <v>37087.519999999997</v>
      </c>
      <c r="D68" s="149" t="s">
        <v>334</v>
      </c>
      <c r="E68" s="54"/>
      <c r="F68" s="53"/>
      <c r="G68" s="53"/>
      <c r="H68" s="53"/>
      <c r="K68" s="50"/>
    </row>
    <row r="69" spans="2:11" ht="14.4" x14ac:dyDescent="0.35">
      <c r="B69" s="54" t="s">
        <v>92</v>
      </c>
      <c r="C69" s="183">
        <v>75</v>
      </c>
      <c r="D69" s="149" t="s">
        <v>334</v>
      </c>
      <c r="E69" s="54"/>
      <c r="F69" s="53"/>
      <c r="G69" s="53"/>
      <c r="H69" s="53"/>
      <c r="K69" s="50"/>
    </row>
    <row r="70" spans="2:11" ht="14.4" x14ac:dyDescent="0.35">
      <c r="C70" s="184"/>
      <c r="D70" s="53"/>
      <c r="E70" s="54"/>
      <c r="F70" s="53"/>
      <c r="G70" s="53"/>
      <c r="H70" s="53"/>
      <c r="K70" s="50"/>
    </row>
    <row r="71" spans="2:11" ht="13.8" x14ac:dyDescent="0.3">
      <c r="B71" s="51" t="s">
        <v>69</v>
      </c>
      <c r="C71" s="178">
        <f>IF(C68&lt;C69,C69,C68)</f>
        <v>37087.519999999997</v>
      </c>
      <c r="D71" s="162" t="s">
        <v>334</v>
      </c>
      <c r="E71" s="54"/>
      <c r="F71" s="53"/>
      <c r="G71" s="53"/>
      <c r="H71" s="53"/>
      <c r="I71" s="53"/>
      <c r="J71" s="53"/>
      <c r="K71" s="53"/>
    </row>
    <row r="72" spans="2:11" ht="13.8" x14ac:dyDescent="0.3">
      <c r="B72" s="54"/>
      <c r="C72" s="183"/>
      <c r="D72" s="53"/>
      <c r="E72" s="54"/>
      <c r="F72" s="53"/>
      <c r="G72" s="53"/>
      <c r="H72" s="53"/>
      <c r="I72" s="53"/>
      <c r="J72" s="53"/>
      <c r="K72" s="53"/>
    </row>
    <row r="73" spans="2:11" ht="24" x14ac:dyDescent="0.3">
      <c r="B73" s="134" t="s">
        <v>308</v>
      </c>
      <c r="C73" s="197">
        <v>0</v>
      </c>
      <c r="D73" s="53"/>
      <c r="E73" s="54"/>
      <c r="F73" s="53"/>
      <c r="G73" s="53"/>
      <c r="H73" s="53"/>
      <c r="I73" s="53"/>
      <c r="J73" s="53"/>
      <c r="K73" s="53"/>
    </row>
    <row r="74" spans="2:11" ht="13.8" x14ac:dyDescent="0.3">
      <c r="B74" s="123"/>
      <c r="C74" s="198"/>
      <c r="D74" s="53"/>
      <c r="E74" s="54"/>
      <c r="F74" s="53"/>
      <c r="G74" s="53"/>
      <c r="H74" s="53"/>
      <c r="I74" s="53"/>
      <c r="J74" s="53"/>
      <c r="K74" s="53"/>
    </row>
    <row r="75" spans="2:11" ht="48" x14ac:dyDescent="0.3">
      <c r="B75" s="134" t="s">
        <v>309</v>
      </c>
      <c r="C75" s="197">
        <v>0</v>
      </c>
      <c r="D75" s="53"/>
      <c r="E75" s="54"/>
      <c r="F75" s="53"/>
      <c r="G75" s="53"/>
      <c r="H75" s="53"/>
      <c r="I75" s="53"/>
      <c r="J75" s="53"/>
      <c r="K75" s="53"/>
    </row>
    <row r="76" spans="2:11" ht="13.8" x14ac:dyDescent="0.3">
      <c r="B76" s="123"/>
      <c r="C76" s="183"/>
      <c r="D76" s="53"/>
      <c r="E76" s="54"/>
      <c r="F76" s="53"/>
      <c r="G76" s="53"/>
      <c r="H76" s="53"/>
      <c r="I76" s="53"/>
      <c r="J76" s="53"/>
      <c r="K76" s="53"/>
    </row>
    <row r="77" spans="2:11" ht="13.8" x14ac:dyDescent="0.3">
      <c r="B77" s="60" t="s">
        <v>72</v>
      </c>
      <c r="C77" s="182">
        <f>(C71*C73*C75)</f>
        <v>0</v>
      </c>
      <c r="D77" s="162" t="s">
        <v>334</v>
      </c>
      <c r="E77" s="54"/>
      <c r="F77" s="53"/>
      <c r="G77" s="53"/>
      <c r="H77" s="53"/>
      <c r="I77" s="53"/>
      <c r="J77" s="53"/>
      <c r="K77" s="53"/>
    </row>
    <row r="78" spans="2:11" ht="13.8" x14ac:dyDescent="0.3">
      <c r="B78" s="53"/>
      <c r="C78" s="179"/>
      <c r="D78" s="53"/>
      <c r="E78" s="53"/>
      <c r="F78" s="53"/>
      <c r="G78" s="53"/>
      <c r="H78" s="53"/>
      <c r="I78" s="53"/>
      <c r="J78" s="53"/>
      <c r="K78" s="53"/>
    </row>
    <row r="79" spans="2:11" ht="13.8" x14ac:dyDescent="0.3">
      <c r="B79" s="55" t="s">
        <v>70</v>
      </c>
      <c r="C79" s="180" t="s">
        <v>71</v>
      </c>
      <c r="D79" s="55"/>
      <c r="E79" s="56">
        <v>0</v>
      </c>
      <c r="F79" s="41"/>
      <c r="G79" s="53"/>
      <c r="H79" s="53"/>
      <c r="I79" s="53"/>
      <c r="J79" s="53"/>
      <c r="K79" s="53"/>
    </row>
    <row r="80" spans="2:11" ht="13.8" x14ac:dyDescent="0.3">
      <c r="B80" s="37"/>
      <c r="C80" s="181"/>
      <c r="D80" s="41"/>
      <c r="E80" s="58"/>
      <c r="F80" s="59"/>
      <c r="G80" s="53"/>
      <c r="H80" s="53"/>
      <c r="I80" s="53"/>
      <c r="J80" s="53"/>
      <c r="K80" s="53"/>
    </row>
    <row r="81" spans="2:11" ht="13.8" x14ac:dyDescent="0.3">
      <c r="B81" s="60" t="s">
        <v>310</v>
      </c>
      <c r="C81" s="182">
        <f>C77*E79</f>
        <v>0</v>
      </c>
      <c r="D81" s="162" t="s">
        <v>334</v>
      </c>
      <c r="E81" s="58"/>
      <c r="F81" s="59"/>
      <c r="G81" s="53"/>
      <c r="H81" s="53"/>
      <c r="I81" s="53"/>
      <c r="J81" s="53"/>
      <c r="K81" s="53"/>
    </row>
    <row r="82" spans="2:11" ht="13.8" x14ac:dyDescent="0.3">
      <c r="B82" s="37"/>
      <c r="C82" s="181"/>
      <c r="D82" s="41"/>
      <c r="E82" s="58"/>
      <c r="F82" s="59"/>
      <c r="G82" s="53"/>
      <c r="H82" s="53"/>
      <c r="I82" s="53"/>
      <c r="J82" s="53"/>
      <c r="K82" s="53"/>
    </row>
    <row r="83" spans="2:11" ht="13.8" x14ac:dyDescent="0.3">
      <c r="B83" s="55" t="s">
        <v>97</v>
      </c>
      <c r="C83" s="180" t="s">
        <v>71</v>
      </c>
      <c r="D83" s="55"/>
      <c r="E83" s="56">
        <v>0</v>
      </c>
      <c r="F83" s="41"/>
      <c r="G83" s="53"/>
      <c r="H83" s="53"/>
      <c r="I83" s="53"/>
      <c r="J83" s="53"/>
      <c r="K83" s="53"/>
    </row>
    <row r="84" spans="2:11" ht="13.8" x14ac:dyDescent="0.3">
      <c r="B84" s="37"/>
      <c r="C84" s="181"/>
      <c r="D84" s="41"/>
      <c r="E84" s="58"/>
      <c r="F84" s="59"/>
      <c r="G84" s="53"/>
      <c r="H84" s="53"/>
    </row>
    <row r="85" spans="2:11" ht="13.8" x14ac:dyDescent="0.3">
      <c r="B85" s="60" t="s">
        <v>106</v>
      </c>
      <c r="C85" s="182">
        <f>IF((C77*E79)&gt;0,(C81*E83),IF((C77*E79)=0,(C77*E83)))</f>
        <v>0</v>
      </c>
      <c r="D85" s="162" t="s">
        <v>334</v>
      </c>
      <c r="E85" s="58"/>
      <c r="F85" s="59"/>
      <c r="G85" s="53"/>
      <c r="H85" s="53"/>
    </row>
    <row r="86" spans="2:11" ht="13.8" thickBot="1" x14ac:dyDescent="0.3">
      <c r="B86" s="41"/>
      <c r="C86" s="41"/>
      <c r="D86" s="41"/>
      <c r="E86" s="41"/>
      <c r="F86" s="41"/>
    </row>
    <row r="87" spans="2:11" ht="13.8" thickBot="1" x14ac:dyDescent="0.3">
      <c r="B87" s="71" t="s">
        <v>74</v>
      </c>
      <c r="C87" s="62"/>
      <c r="D87" s="62"/>
      <c r="E87" s="63"/>
      <c r="F87" s="72" t="s">
        <v>75</v>
      </c>
      <c r="G87" s="2"/>
      <c r="H87" s="3"/>
    </row>
  </sheetData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Planilha44"/>
  <dimension ref="B2:K74"/>
  <sheetViews>
    <sheetView topLeftCell="A58" workbookViewId="0">
      <selection activeCell="C61" sqref="C61:C72"/>
    </sheetView>
  </sheetViews>
  <sheetFormatPr defaultRowHeight="13.2" x14ac:dyDescent="0.25"/>
  <cols>
    <col min="2" max="2" width="26.4414062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481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482</v>
      </c>
      <c r="C5" s="7"/>
      <c r="D5" s="7"/>
      <c r="E5" s="8"/>
      <c r="F5" s="8"/>
      <c r="G5" s="9"/>
    </row>
    <row r="6" spans="2:8" x14ac:dyDescent="0.25">
      <c r="B6" s="68" t="s">
        <v>313</v>
      </c>
      <c r="C6" s="10"/>
      <c r="D6" s="10"/>
      <c r="E6" s="11"/>
      <c r="F6" s="11"/>
      <c r="G6" s="12"/>
    </row>
    <row r="7" spans="2:8" ht="13.8" thickBot="1" x14ac:dyDescent="0.3">
      <c r="B7" s="13" t="s">
        <v>480</v>
      </c>
      <c r="C7" s="14"/>
      <c r="D7" s="14"/>
      <c r="E7" s="14"/>
      <c r="F7" s="14"/>
      <c r="G7" s="65"/>
      <c r="H7" s="6"/>
    </row>
    <row r="8" spans="2:8" x14ac:dyDescent="0.25">
      <c r="B8" s="6"/>
      <c r="C8" s="6"/>
      <c r="D8" s="6"/>
      <c r="E8" s="6"/>
      <c r="F8" s="6"/>
      <c r="G8" s="6"/>
      <c r="H8" s="6"/>
    </row>
    <row r="9" spans="2:8" x14ac:dyDescent="0.25">
      <c r="B9" s="6"/>
      <c r="C9" s="6"/>
      <c r="D9" s="6"/>
      <c r="E9" s="6"/>
      <c r="F9" s="6"/>
      <c r="G9" s="6"/>
      <c r="H9" s="6"/>
    </row>
    <row r="10" spans="2:8" x14ac:dyDescent="0.25">
      <c r="B10" s="6"/>
      <c r="C10" s="6"/>
      <c r="D10" s="6"/>
      <c r="E10" s="6"/>
      <c r="F10" s="6"/>
      <c r="G10" s="6"/>
      <c r="H10" s="6"/>
    </row>
    <row r="11" spans="2:8" x14ac:dyDescent="0.25">
      <c r="B11" s="15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</row>
    <row r="12" spans="2:8" x14ac:dyDescent="0.25">
      <c r="B12" s="16" t="s">
        <v>20</v>
      </c>
      <c r="C12" s="18"/>
      <c r="D12" s="18">
        <v>1</v>
      </c>
      <c r="E12" s="18">
        <f>D12+0.75</f>
        <v>1.75</v>
      </c>
      <c r="F12" s="18">
        <f>E12+0.75</f>
        <v>2.5</v>
      </c>
      <c r="G12" s="18">
        <f>F12+0.75</f>
        <v>3.25</v>
      </c>
      <c r="H12" s="18">
        <f>G12+0.75</f>
        <v>4</v>
      </c>
    </row>
    <row r="13" spans="2:8" x14ac:dyDescent="0.25">
      <c r="B13" s="17" t="s">
        <v>21</v>
      </c>
      <c r="C13" s="18">
        <v>1</v>
      </c>
      <c r="D13" s="19">
        <f>(D12*C13)</f>
        <v>1</v>
      </c>
      <c r="E13" s="19">
        <f>(E12*C13)</f>
        <v>1.75</v>
      </c>
      <c r="F13" s="19">
        <f>(F12*C13)</f>
        <v>2.5</v>
      </c>
      <c r="G13" s="19">
        <f>(G12*C13)</f>
        <v>3.25</v>
      </c>
      <c r="H13" s="19">
        <f>(H12*C13)</f>
        <v>4</v>
      </c>
    </row>
    <row r="14" spans="2:8" x14ac:dyDescent="0.25">
      <c r="B14" s="17" t="s">
        <v>22</v>
      </c>
      <c r="C14" s="18">
        <v>2</v>
      </c>
      <c r="D14" s="19">
        <f>(D12*C14)</f>
        <v>2</v>
      </c>
      <c r="E14" s="19">
        <v>3</v>
      </c>
      <c r="F14" s="19">
        <f>(F12*C14)</f>
        <v>5</v>
      </c>
      <c r="G14" s="19">
        <f>(G12*C14)</f>
        <v>6.5</v>
      </c>
      <c r="H14" s="19">
        <f>(H12*C14)</f>
        <v>8</v>
      </c>
    </row>
    <row r="15" spans="2:8" x14ac:dyDescent="0.25">
      <c r="B15" s="17" t="s">
        <v>23</v>
      </c>
      <c r="C15" s="18">
        <v>3</v>
      </c>
      <c r="D15" s="19">
        <f>(D12*C15)</f>
        <v>3</v>
      </c>
      <c r="E15" s="19">
        <f>(E12*C15)</f>
        <v>5.25</v>
      </c>
      <c r="F15" s="19">
        <f>(F12*C15)</f>
        <v>7.5</v>
      </c>
      <c r="G15" s="19">
        <f>(G12*C15)</f>
        <v>9.75</v>
      </c>
      <c r="H15" s="19">
        <f>(H12*C15)</f>
        <v>12</v>
      </c>
    </row>
    <row r="17" spans="2:11" x14ac:dyDescent="0.25">
      <c r="B17" s="20" t="s">
        <v>142</v>
      </c>
      <c r="C17" s="21"/>
    </row>
    <row r="19" spans="2:11" ht="13.8" x14ac:dyDescent="0.3">
      <c r="B19" s="22" t="s">
        <v>29</v>
      </c>
      <c r="C19" s="23" t="s">
        <v>14</v>
      </c>
      <c r="D19" s="24" t="s">
        <v>15</v>
      </c>
      <c r="E19" s="24" t="s">
        <v>16</v>
      </c>
      <c r="F19" s="24" t="s">
        <v>17</v>
      </c>
      <c r="G19" s="24" t="s">
        <v>18</v>
      </c>
      <c r="H19" s="24" t="s">
        <v>19</v>
      </c>
      <c r="I19" s="25"/>
      <c r="J19" s="25"/>
      <c r="K19" s="25"/>
    </row>
    <row r="20" spans="2:11" ht="13.8" x14ac:dyDescent="0.3">
      <c r="B20" s="26" t="s">
        <v>20</v>
      </c>
      <c r="C20" s="27"/>
      <c r="D20" s="27"/>
      <c r="E20" s="27"/>
      <c r="F20" s="27"/>
      <c r="G20" s="27"/>
      <c r="H20" s="27"/>
      <c r="I20" s="25"/>
      <c r="J20" s="25"/>
      <c r="K20" s="25"/>
    </row>
    <row r="21" spans="2:11" ht="13.8" x14ac:dyDescent="0.3">
      <c r="B21" s="28" t="s">
        <v>21</v>
      </c>
      <c r="C21" s="27"/>
      <c r="D21" s="132">
        <v>0.28999999999999998</v>
      </c>
      <c r="E21" s="132">
        <f>D21*E13</f>
        <v>0.50749999999999995</v>
      </c>
      <c r="F21" s="132">
        <f>D21*F13</f>
        <v>0.72499999999999998</v>
      </c>
      <c r="G21" s="132">
        <f>D21*G13</f>
        <v>0.94249999999999989</v>
      </c>
      <c r="H21" s="132">
        <f>D21*H13</f>
        <v>1.1599999999999999</v>
      </c>
      <c r="I21" s="25"/>
      <c r="J21" s="25"/>
      <c r="K21" s="25"/>
    </row>
    <row r="22" spans="2:11" ht="13.8" x14ac:dyDescent="0.3">
      <c r="B22" s="28" t="s">
        <v>22</v>
      </c>
      <c r="C22" s="27"/>
      <c r="D22" s="132">
        <f>D21*D14</f>
        <v>0.57999999999999996</v>
      </c>
      <c r="E22" s="132">
        <f>D21*E14</f>
        <v>0.86999999999999988</v>
      </c>
      <c r="F22" s="132">
        <f>D21*F14</f>
        <v>1.45</v>
      </c>
      <c r="G22" s="132">
        <f>D21*G14</f>
        <v>1.8849999999999998</v>
      </c>
      <c r="H22" s="132">
        <f>D21*H14</f>
        <v>2.3199999999999998</v>
      </c>
      <c r="I22" s="25"/>
      <c r="J22" s="25"/>
      <c r="K22" s="25"/>
    </row>
    <row r="23" spans="2:11" ht="13.8" x14ac:dyDescent="0.3">
      <c r="B23" s="28" t="s">
        <v>23</v>
      </c>
      <c r="C23" s="27"/>
      <c r="D23" s="132">
        <f>D21*D15</f>
        <v>0.86999999999999988</v>
      </c>
      <c r="E23" s="132">
        <f>D21*E15</f>
        <v>1.5225</v>
      </c>
      <c r="F23" s="132">
        <f>D21*F15</f>
        <v>2.1749999999999998</v>
      </c>
      <c r="G23" s="132">
        <f>D21*G15</f>
        <v>2.8274999999999997</v>
      </c>
      <c r="H23" s="132">
        <f>D21*H15</f>
        <v>3.4799999999999995</v>
      </c>
      <c r="I23" s="25"/>
      <c r="J23" s="25"/>
      <c r="K23" s="25"/>
    </row>
    <row r="24" spans="2:11" ht="14.4" thickBot="1" x14ac:dyDescent="0.35"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2:11" ht="14.4" thickBot="1" x14ac:dyDescent="0.3">
      <c r="B25" s="64" t="s">
        <v>30</v>
      </c>
      <c r="C25" s="29"/>
      <c r="D25" s="30"/>
      <c r="E25" s="29"/>
      <c r="F25" s="143">
        <v>1.52</v>
      </c>
      <c r="G25" s="152" t="s">
        <v>334</v>
      </c>
      <c r="H25" s="32"/>
      <c r="I25" s="73" t="s">
        <v>31</v>
      </c>
      <c r="J25" s="32"/>
      <c r="K25" s="32"/>
    </row>
    <row r="26" spans="2:11" ht="15.6" x14ac:dyDescent="0.25">
      <c r="B26" s="34"/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3.8" x14ac:dyDescent="0.25">
      <c r="B27" s="36" t="s">
        <v>34</v>
      </c>
      <c r="C27" s="32"/>
      <c r="D27" s="35"/>
      <c r="E27" s="32"/>
      <c r="F27" s="33"/>
      <c r="G27" s="32"/>
      <c r="H27" s="32"/>
      <c r="I27" s="32"/>
      <c r="J27" s="32"/>
      <c r="K27" s="32"/>
    </row>
    <row r="28" spans="2:11" ht="15.6" x14ac:dyDescent="0.25">
      <c r="B28" s="34"/>
      <c r="C28" s="32"/>
      <c r="D28" s="35"/>
      <c r="E28" s="32"/>
      <c r="F28" s="40" t="s">
        <v>37</v>
      </c>
      <c r="G28" s="32"/>
      <c r="H28" s="32"/>
      <c r="I28" s="37"/>
      <c r="J28" s="32"/>
      <c r="K28" s="32"/>
    </row>
    <row r="29" spans="2:11" x14ac:dyDescent="0.25">
      <c r="B29" s="38" t="s">
        <v>35</v>
      </c>
      <c r="C29" s="38"/>
      <c r="D29" s="38" t="s">
        <v>36</v>
      </c>
      <c r="E29" s="39">
        <v>0</v>
      </c>
      <c r="F29" s="42" t="s">
        <v>21</v>
      </c>
    </row>
    <row r="30" spans="2:11" x14ac:dyDescent="0.25">
      <c r="B30" s="41" t="s">
        <v>76</v>
      </c>
      <c r="C30" s="41"/>
      <c r="D30" s="41" t="s">
        <v>36</v>
      </c>
      <c r="E30" s="39">
        <v>0</v>
      </c>
      <c r="F30" s="42" t="s">
        <v>17</v>
      </c>
    </row>
    <row r="31" spans="2:11" x14ac:dyDescent="0.25">
      <c r="B31" s="38" t="s">
        <v>40</v>
      </c>
      <c r="C31" s="38"/>
      <c r="D31" s="38" t="s">
        <v>36</v>
      </c>
      <c r="E31" s="39">
        <v>0</v>
      </c>
      <c r="F31" s="42" t="s">
        <v>23</v>
      </c>
    </row>
    <row r="33" spans="2:11" x14ac:dyDescent="0.25">
      <c r="B33" s="38" t="s">
        <v>77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78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79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80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81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82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50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83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52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84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85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86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87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335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337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88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54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56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2" spans="2:11" x14ac:dyDescent="0.25">
      <c r="B52" s="38" t="s">
        <v>88</v>
      </c>
      <c r="C52" s="44"/>
      <c r="D52" s="38"/>
      <c r="E52" s="38"/>
      <c r="F52" s="38"/>
      <c r="G52" s="38"/>
      <c r="H52" s="38"/>
      <c r="I52" s="38"/>
      <c r="J52" s="45">
        <v>3</v>
      </c>
      <c r="K52" s="39">
        <v>0</v>
      </c>
    </row>
    <row r="54" spans="2:11" ht="14.4" x14ac:dyDescent="0.3">
      <c r="B54" s="43" t="s">
        <v>59</v>
      </c>
    </row>
    <row r="56" spans="2:11" ht="14.4" x14ac:dyDescent="0.35">
      <c r="B56" s="38" t="s">
        <v>89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61</v>
      </c>
      <c r="J57" s="131">
        <v>0.5</v>
      </c>
      <c r="K57" s="49">
        <v>0</v>
      </c>
    </row>
    <row r="58" spans="2:11" ht="14.4" x14ac:dyDescent="0.35">
      <c r="B58" s="38" t="s">
        <v>90</v>
      </c>
      <c r="C58" s="47"/>
      <c r="D58" s="47"/>
      <c r="E58" s="47"/>
      <c r="F58" s="47"/>
      <c r="G58" s="47"/>
      <c r="H58" s="47"/>
      <c r="I58" s="47"/>
      <c r="J58" s="131">
        <v>0.5</v>
      </c>
      <c r="K58" s="49">
        <v>0</v>
      </c>
    </row>
    <row r="59" spans="2:11" ht="14.4" x14ac:dyDescent="0.35">
      <c r="B59" s="41" t="s">
        <v>63</v>
      </c>
      <c r="J59" s="131">
        <v>0.25</v>
      </c>
      <c r="K59" s="49">
        <v>0</v>
      </c>
    </row>
    <row r="60" spans="2:11" ht="14.4" x14ac:dyDescent="0.35">
      <c r="K60" s="50"/>
    </row>
    <row r="61" spans="2:11" ht="14.4" x14ac:dyDescent="0.35">
      <c r="B61" s="54" t="s">
        <v>91</v>
      </c>
      <c r="C61" s="183">
        <f>(25+F25)+(F25*(((E29+E30+E31)+(K32+K33+K34+K35+K36+K37+K38+K39+K40+K41+K42+K43+K44+K45+K46+K47+K48+K49+K50+K51+K52))-(K56+K57+K58+K59)))</f>
        <v>26.52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B62" s="54" t="s">
        <v>92</v>
      </c>
      <c r="C62" s="183">
        <v>25</v>
      </c>
      <c r="D62" s="149" t="s">
        <v>334</v>
      </c>
      <c r="E62" s="54"/>
      <c r="F62" s="53"/>
      <c r="G62" s="53"/>
      <c r="H62" s="53"/>
      <c r="K62" s="50"/>
    </row>
    <row r="63" spans="2:11" ht="14.4" x14ac:dyDescent="0.35">
      <c r="C63" s="184"/>
      <c r="D63" s="53"/>
      <c r="E63" s="54"/>
      <c r="F63" s="53"/>
      <c r="G63" s="53"/>
      <c r="H63" s="53"/>
      <c r="K63" s="50"/>
    </row>
    <row r="64" spans="2:11" ht="13.8" x14ac:dyDescent="0.3">
      <c r="B64" s="51" t="s">
        <v>69</v>
      </c>
      <c r="C64" s="178">
        <f>IF(C61&lt;C62,C62,C61)</f>
        <v>26.52</v>
      </c>
      <c r="D64" s="162" t="s">
        <v>334</v>
      </c>
      <c r="E64" s="54"/>
      <c r="F64" s="53"/>
      <c r="G64" s="53"/>
      <c r="H64" s="53"/>
      <c r="I64" s="53"/>
      <c r="J64" s="53"/>
      <c r="K64" s="53"/>
    </row>
    <row r="65" spans="2:11" ht="13.8" x14ac:dyDescent="0.3">
      <c r="B65" s="53"/>
      <c r="C65" s="179"/>
      <c r="D65" s="53"/>
      <c r="E65" s="53"/>
      <c r="F65" s="53"/>
      <c r="G65" s="53"/>
      <c r="H65" s="53"/>
      <c r="I65" s="53"/>
      <c r="J65" s="53"/>
      <c r="K65" s="53"/>
    </row>
    <row r="66" spans="2:11" ht="13.8" x14ac:dyDescent="0.3">
      <c r="B66" s="55" t="s">
        <v>70</v>
      </c>
      <c r="C66" s="180" t="s">
        <v>71</v>
      </c>
      <c r="D66" s="55"/>
      <c r="E66" s="56">
        <v>0</v>
      </c>
      <c r="F66" s="41"/>
      <c r="G66" s="53"/>
      <c r="H66" s="53"/>
      <c r="I66" s="53"/>
      <c r="J66" s="53"/>
      <c r="K66" s="53"/>
    </row>
    <row r="67" spans="2:11" ht="13.8" x14ac:dyDescent="0.3">
      <c r="B67" s="37"/>
      <c r="C67" s="181"/>
      <c r="D67" s="41"/>
      <c r="E67" s="58"/>
      <c r="F67" s="59"/>
      <c r="G67" s="53"/>
      <c r="H67" s="53"/>
      <c r="I67" s="53"/>
      <c r="J67" s="53"/>
      <c r="K67" s="53"/>
    </row>
    <row r="68" spans="2:11" ht="13.8" x14ac:dyDescent="0.3">
      <c r="B68" s="60" t="s">
        <v>72</v>
      </c>
      <c r="C68" s="182">
        <f>C64*E66</f>
        <v>0</v>
      </c>
      <c r="D68" s="162" t="s">
        <v>334</v>
      </c>
      <c r="E68" s="58"/>
      <c r="F68" s="59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  <c r="I69" s="53"/>
      <c r="J69" s="53"/>
      <c r="K69" s="53"/>
    </row>
    <row r="70" spans="2:11" ht="13.8" x14ac:dyDescent="0.3">
      <c r="B70" s="55" t="s">
        <v>97</v>
      </c>
      <c r="C70" s="180" t="s">
        <v>71</v>
      </c>
      <c r="D70" s="55"/>
      <c r="E70" s="56">
        <v>0</v>
      </c>
      <c r="F70" s="41"/>
      <c r="G70" s="53"/>
      <c r="H70" s="53"/>
      <c r="I70" s="53"/>
      <c r="J70" s="53"/>
      <c r="K70" s="53"/>
    </row>
    <row r="71" spans="2:11" ht="13.8" x14ac:dyDescent="0.3">
      <c r="B71" s="37"/>
      <c r="C71" s="181"/>
      <c r="D71" s="41"/>
      <c r="E71" s="58"/>
      <c r="F71" s="59"/>
      <c r="G71" s="53"/>
      <c r="H71" s="53"/>
    </row>
    <row r="72" spans="2:11" ht="13.8" x14ac:dyDescent="0.3">
      <c r="B72" s="60" t="s">
        <v>94</v>
      </c>
      <c r="C72" s="182">
        <f>IF((C64*E66)&gt;0,(C68*E70),IF((C64*E66)=0,(C64*E70)))</f>
        <v>0</v>
      </c>
      <c r="D72" s="162" t="s">
        <v>334</v>
      </c>
      <c r="E72" s="58"/>
      <c r="F72" s="59"/>
      <c r="G72" s="53"/>
      <c r="H72" s="53"/>
    </row>
    <row r="73" spans="2:11" ht="13.8" thickBot="1" x14ac:dyDescent="0.3">
      <c r="B73" s="41"/>
      <c r="C73" s="41"/>
      <c r="D73" s="41"/>
      <c r="E73" s="41"/>
      <c r="F73" s="41"/>
    </row>
    <row r="74" spans="2:11" ht="13.8" thickBot="1" x14ac:dyDescent="0.3">
      <c r="B74" s="71" t="s">
        <v>74</v>
      </c>
      <c r="C74" s="62"/>
      <c r="D74" s="62"/>
      <c r="E74" s="63"/>
      <c r="F74" s="72" t="s">
        <v>75</v>
      </c>
      <c r="G74" s="2"/>
      <c r="H74" s="3"/>
    </row>
  </sheetData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/>
  <dimension ref="B2:K70"/>
  <sheetViews>
    <sheetView topLeftCell="A21" workbookViewId="0">
      <selection activeCell="C53" sqref="C53:C68"/>
    </sheetView>
  </sheetViews>
  <sheetFormatPr defaultRowHeight="13.2" x14ac:dyDescent="0.25"/>
  <cols>
    <col min="2" max="2" width="35.88671875" customWidth="1"/>
    <col min="3" max="3" width="16" customWidth="1"/>
    <col min="6" max="6" width="14" customWidth="1"/>
  </cols>
  <sheetData>
    <row r="2" spans="2:11" ht="13.8" thickBot="1" x14ac:dyDescent="0.3"/>
    <row r="3" spans="2:11" ht="13.8" thickBot="1" x14ac:dyDescent="0.3">
      <c r="B3" s="1" t="s">
        <v>0</v>
      </c>
      <c r="C3" s="2"/>
      <c r="D3" s="3"/>
      <c r="E3" s="64" t="s">
        <v>355</v>
      </c>
    </row>
    <row r="4" spans="2:11" ht="13.8" thickBot="1" x14ac:dyDescent="0.3">
      <c r="B4" s="5"/>
      <c r="C4" s="6"/>
      <c r="D4" s="6"/>
    </row>
    <row r="5" spans="2:11" x14ac:dyDescent="0.25">
      <c r="B5" s="66" t="s">
        <v>363</v>
      </c>
      <c r="C5" s="7"/>
      <c r="D5" s="7"/>
      <c r="E5" s="7"/>
      <c r="F5" s="7"/>
      <c r="G5" s="7"/>
      <c r="H5" s="67"/>
    </row>
    <row r="6" spans="2:11" x14ac:dyDescent="0.25">
      <c r="B6" s="68" t="s">
        <v>108</v>
      </c>
      <c r="C6" s="10"/>
      <c r="D6" s="10"/>
      <c r="E6" s="10"/>
      <c r="F6" s="10"/>
      <c r="G6" s="10"/>
      <c r="H6" s="69"/>
    </row>
    <row r="7" spans="2:11" x14ac:dyDescent="0.25">
      <c r="B7" s="68" t="s">
        <v>354</v>
      </c>
      <c r="C7" s="10"/>
      <c r="D7" s="10"/>
      <c r="E7" s="10"/>
      <c r="F7" s="10"/>
      <c r="G7" s="10"/>
      <c r="H7" s="69"/>
    </row>
    <row r="8" spans="2:11" ht="13.8" thickBot="1" x14ac:dyDescent="0.3">
      <c r="B8" s="13" t="s">
        <v>109</v>
      </c>
      <c r="C8" s="14"/>
      <c r="D8" s="14"/>
      <c r="E8" s="14"/>
      <c r="F8" s="14"/>
      <c r="G8" s="14"/>
      <c r="H8" s="65"/>
    </row>
    <row r="9" spans="2:11" x14ac:dyDescent="0.25">
      <c r="B9" s="5"/>
      <c r="C9" s="6"/>
      <c r="D9" s="6"/>
    </row>
    <row r="10" spans="2:11" x14ac:dyDescent="0.25">
      <c r="B10" s="114"/>
      <c r="C10" s="115"/>
      <c r="D10" s="109"/>
      <c r="E10" s="109"/>
      <c r="F10" s="109"/>
      <c r="G10" s="109"/>
      <c r="H10" s="109"/>
    </row>
    <row r="11" spans="2:11" x14ac:dyDescent="0.25">
      <c r="B11" s="115"/>
      <c r="C11" s="109"/>
      <c r="D11" s="109"/>
      <c r="E11" s="109"/>
      <c r="F11" s="109"/>
      <c r="G11" s="109"/>
      <c r="H11" s="109"/>
    </row>
    <row r="12" spans="2:11" ht="13.8" thickBot="1" x14ac:dyDescent="0.3">
      <c r="B12" s="109"/>
      <c r="C12" s="109"/>
      <c r="D12" s="116"/>
      <c r="E12" s="116"/>
      <c r="F12" s="116"/>
      <c r="G12" s="116"/>
      <c r="H12" s="116"/>
    </row>
    <row r="13" spans="2:11" ht="13.8" thickBot="1" x14ac:dyDescent="0.3">
      <c r="B13" s="64" t="s">
        <v>356</v>
      </c>
      <c r="C13" s="153">
        <v>6000</v>
      </c>
      <c r="D13" s="159" t="s">
        <v>334</v>
      </c>
      <c r="E13" s="154"/>
      <c r="F13" s="154"/>
      <c r="G13" s="116"/>
      <c r="H13" s="116"/>
    </row>
    <row r="14" spans="2:11" ht="13.8" thickBot="1" x14ac:dyDescent="0.3">
      <c r="B14" s="64" t="s">
        <v>357</v>
      </c>
      <c r="C14" s="153">
        <v>50</v>
      </c>
      <c r="D14" s="159" t="s">
        <v>334</v>
      </c>
      <c r="E14" s="154"/>
      <c r="F14" s="154"/>
      <c r="G14" s="116"/>
      <c r="H14" s="116"/>
    </row>
    <row r="15" spans="2:11" x14ac:dyDescent="0.25">
      <c r="C15" s="145"/>
      <c r="D15" s="145"/>
      <c r="E15" s="145"/>
      <c r="F15" s="145"/>
    </row>
    <row r="16" spans="2:11" ht="13.8" x14ac:dyDescent="0.3">
      <c r="B16" s="117"/>
      <c r="C16" s="160"/>
      <c r="D16" s="161"/>
      <c r="E16" s="161"/>
      <c r="F16" s="161"/>
      <c r="G16" s="118"/>
      <c r="H16" s="118"/>
      <c r="I16" s="25"/>
      <c r="J16" s="25"/>
      <c r="K16" s="25"/>
    </row>
    <row r="17" spans="2:11" ht="14.4" thickBot="1" x14ac:dyDescent="0.35">
      <c r="B17" s="25"/>
      <c r="C17" s="155"/>
      <c r="D17" s="155"/>
      <c r="E17" s="155"/>
      <c r="F17" s="155"/>
      <c r="G17" s="25"/>
      <c r="H17" s="25"/>
      <c r="I17" s="25"/>
      <c r="J17" s="25"/>
      <c r="K17" s="25"/>
    </row>
    <row r="18" spans="2:11" ht="14.4" thickBot="1" x14ac:dyDescent="0.3">
      <c r="B18" s="64" t="s">
        <v>30</v>
      </c>
      <c r="C18" s="156"/>
      <c r="D18" s="157"/>
      <c r="E18" s="156"/>
      <c r="F18" s="158">
        <f>(C13-C14)/65</f>
        <v>91.538461538461533</v>
      </c>
      <c r="G18" s="32"/>
      <c r="H18" s="73" t="s">
        <v>31</v>
      </c>
      <c r="I18" s="32"/>
      <c r="J18" s="32"/>
      <c r="K18" s="32"/>
    </row>
    <row r="19" spans="2:11" ht="15.6" x14ac:dyDescent="0.25">
      <c r="B19" s="34"/>
      <c r="C19" s="32"/>
      <c r="D19" s="35"/>
      <c r="E19" s="32"/>
      <c r="F19" s="33"/>
      <c r="G19" s="32"/>
      <c r="H19" s="32"/>
      <c r="I19" s="32"/>
      <c r="J19" s="32"/>
      <c r="K19" s="32"/>
    </row>
    <row r="20" spans="2:11" ht="13.8" x14ac:dyDescent="0.25">
      <c r="B20" s="36" t="s">
        <v>34</v>
      </c>
      <c r="C20" s="32"/>
      <c r="D20" s="35"/>
      <c r="E20" s="32"/>
      <c r="F20" s="33"/>
      <c r="G20" s="32"/>
      <c r="H20" s="32"/>
      <c r="I20" s="32"/>
      <c r="J20" s="32"/>
      <c r="K20" s="32"/>
    </row>
    <row r="21" spans="2:11" ht="15.6" x14ac:dyDescent="0.25">
      <c r="B21" s="34"/>
      <c r="C21" s="32"/>
      <c r="D21" s="35"/>
      <c r="E21" s="32"/>
      <c r="F21" s="40" t="s">
        <v>37</v>
      </c>
      <c r="G21" s="32"/>
      <c r="H21" s="32"/>
      <c r="I21" s="37"/>
      <c r="J21" s="32"/>
      <c r="K21" s="32"/>
    </row>
    <row r="22" spans="2:11" x14ac:dyDescent="0.25">
      <c r="B22" s="38" t="s">
        <v>35</v>
      </c>
      <c r="C22" s="38"/>
      <c r="D22" s="38" t="s">
        <v>36</v>
      </c>
      <c r="E22" s="39">
        <v>0</v>
      </c>
      <c r="F22" s="42" t="s">
        <v>21</v>
      </c>
    </row>
    <row r="23" spans="2:11" x14ac:dyDescent="0.25">
      <c r="B23" s="41" t="s">
        <v>76</v>
      </c>
      <c r="C23" s="41"/>
      <c r="D23" s="41" t="s">
        <v>36</v>
      </c>
      <c r="E23" s="39">
        <v>0</v>
      </c>
      <c r="F23" s="42" t="s">
        <v>17</v>
      </c>
    </row>
    <row r="24" spans="2:11" x14ac:dyDescent="0.25">
      <c r="B24" s="38" t="s">
        <v>40</v>
      </c>
      <c r="C24" s="38"/>
      <c r="D24" s="38" t="s">
        <v>36</v>
      </c>
      <c r="E24" s="39">
        <v>0</v>
      </c>
      <c r="F24" s="42" t="s">
        <v>23</v>
      </c>
    </row>
    <row r="26" spans="2:11" x14ac:dyDescent="0.25">
      <c r="B26" s="38" t="s">
        <v>77</v>
      </c>
      <c r="C26" s="44"/>
      <c r="D26" s="38"/>
      <c r="E26" s="38"/>
      <c r="F26" s="38"/>
      <c r="G26" s="38"/>
      <c r="H26" s="38"/>
      <c r="I26" s="38"/>
      <c r="J26" s="45">
        <v>3</v>
      </c>
      <c r="K26" s="39">
        <v>0</v>
      </c>
    </row>
    <row r="27" spans="2:11" x14ac:dyDescent="0.25">
      <c r="B27" s="41" t="s">
        <v>78</v>
      </c>
      <c r="C27" s="46"/>
      <c r="D27" s="41"/>
      <c r="E27" s="41"/>
      <c r="F27" s="41"/>
      <c r="G27" s="41"/>
      <c r="H27" s="41"/>
      <c r="I27" s="41"/>
      <c r="J27" s="45">
        <v>2</v>
      </c>
      <c r="K27" s="39">
        <v>0</v>
      </c>
    </row>
    <row r="28" spans="2:11" x14ac:dyDescent="0.25">
      <c r="B28" s="38" t="s">
        <v>79</v>
      </c>
      <c r="C28" s="44"/>
      <c r="D28" s="38"/>
      <c r="E28" s="38"/>
      <c r="F28" s="38"/>
      <c r="G28" s="38"/>
      <c r="H28" s="38"/>
      <c r="I28" s="38"/>
      <c r="J28" s="45">
        <v>2</v>
      </c>
      <c r="K28" s="39">
        <v>0</v>
      </c>
    </row>
    <row r="29" spans="2:11" x14ac:dyDescent="0.25">
      <c r="B29" s="41" t="s">
        <v>80</v>
      </c>
      <c r="C29" s="46"/>
      <c r="D29" s="41"/>
      <c r="E29" s="41"/>
      <c r="F29" s="41"/>
      <c r="G29" s="41"/>
      <c r="H29" s="41"/>
      <c r="I29" s="41"/>
      <c r="J29" s="45">
        <v>3</v>
      </c>
      <c r="K29" s="39">
        <v>0</v>
      </c>
    </row>
    <row r="30" spans="2:11" x14ac:dyDescent="0.25">
      <c r="B30" s="38" t="s">
        <v>81</v>
      </c>
      <c r="C30" s="44"/>
      <c r="D30" s="38"/>
      <c r="E30" s="38"/>
      <c r="F30" s="38"/>
      <c r="G30" s="38"/>
      <c r="H30" s="38"/>
      <c r="I30" s="38"/>
      <c r="J30" s="45">
        <v>3</v>
      </c>
      <c r="K30" s="39">
        <v>0</v>
      </c>
    </row>
    <row r="31" spans="2:11" x14ac:dyDescent="0.25">
      <c r="B31" s="41" t="s">
        <v>82</v>
      </c>
      <c r="C31" s="46"/>
      <c r="D31" s="41"/>
      <c r="E31" s="41"/>
      <c r="F31" s="41"/>
      <c r="G31" s="41"/>
      <c r="H31" s="41"/>
      <c r="I31" s="41"/>
      <c r="J31" s="45">
        <v>2</v>
      </c>
      <c r="K31" s="39">
        <v>0</v>
      </c>
    </row>
    <row r="32" spans="2:11" x14ac:dyDescent="0.25">
      <c r="B32" s="38" t="s">
        <v>50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83</v>
      </c>
      <c r="C33" s="46"/>
      <c r="D33" s="41"/>
      <c r="E33" s="41"/>
      <c r="F33" s="41"/>
      <c r="G33" s="41"/>
      <c r="H33" s="41"/>
      <c r="I33" s="41"/>
      <c r="J33" s="45">
        <v>3</v>
      </c>
      <c r="K33" s="39">
        <v>0</v>
      </c>
    </row>
    <row r="34" spans="2:11" x14ac:dyDescent="0.25">
      <c r="B34" s="38" t="s">
        <v>52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84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85</v>
      </c>
      <c r="C36" s="44"/>
      <c r="D36" s="38"/>
      <c r="E36" s="38"/>
      <c r="F36" s="38"/>
      <c r="G36" s="38"/>
      <c r="H36" s="38"/>
      <c r="I36" s="38"/>
      <c r="J36" s="45">
        <v>2</v>
      </c>
      <c r="K36" s="39">
        <v>0</v>
      </c>
    </row>
    <row r="37" spans="2:11" x14ac:dyDescent="0.25">
      <c r="B37" s="41" t="s">
        <v>86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87</v>
      </c>
      <c r="C38" s="44"/>
      <c r="D38" s="38"/>
      <c r="E38" s="38"/>
      <c r="F38" s="38"/>
      <c r="G38" s="38"/>
      <c r="H38" s="38"/>
      <c r="I38" s="38"/>
      <c r="J38" s="45">
        <v>2</v>
      </c>
      <c r="K38" s="39">
        <v>0</v>
      </c>
    </row>
    <row r="39" spans="2:11" x14ac:dyDescent="0.25">
      <c r="B39" s="41" t="s">
        <v>335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337</v>
      </c>
      <c r="C40" s="38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88</v>
      </c>
      <c r="C41" s="41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336</v>
      </c>
      <c r="C42" s="38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54</v>
      </c>
      <c r="C43" s="41"/>
      <c r="D43" s="41"/>
      <c r="E43" s="41"/>
      <c r="F43" s="41"/>
      <c r="G43" s="41"/>
      <c r="H43" s="41"/>
      <c r="I43" s="41"/>
      <c r="J43" s="45">
        <v>3</v>
      </c>
      <c r="K43" s="39">
        <v>0</v>
      </c>
    </row>
    <row r="44" spans="2:11" x14ac:dyDescent="0.25">
      <c r="B44" s="38" t="s">
        <v>56</v>
      </c>
      <c r="C44" s="38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J45" s="46"/>
    </row>
    <row r="46" spans="2:11" ht="14.4" x14ac:dyDescent="0.3">
      <c r="B46" s="43" t="s">
        <v>59</v>
      </c>
    </row>
    <row r="48" spans="2:11" ht="14.4" x14ac:dyDescent="0.35">
      <c r="B48" s="38" t="s">
        <v>89</v>
      </c>
      <c r="C48" s="47"/>
      <c r="D48" s="47"/>
      <c r="E48" s="47"/>
      <c r="F48" s="47"/>
      <c r="G48" s="47"/>
      <c r="H48" s="47"/>
      <c r="I48" s="47"/>
      <c r="J48" s="131">
        <v>0.5</v>
      </c>
      <c r="K48" s="49">
        <v>0</v>
      </c>
    </row>
    <row r="49" spans="2:11" ht="14.4" x14ac:dyDescent="0.35">
      <c r="B49" s="41" t="s">
        <v>61</v>
      </c>
      <c r="J49" s="131">
        <v>0.5</v>
      </c>
      <c r="K49" s="49">
        <v>0</v>
      </c>
    </row>
    <row r="50" spans="2:11" ht="14.4" x14ac:dyDescent="0.35">
      <c r="B50" s="38" t="s">
        <v>90</v>
      </c>
      <c r="C50" s="47"/>
      <c r="D50" s="47"/>
      <c r="E50" s="47"/>
      <c r="F50" s="47"/>
      <c r="G50" s="47"/>
      <c r="H50" s="47"/>
      <c r="I50" s="47"/>
      <c r="J50" s="131">
        <v>0.5</v>
      </c>
      <c r="K50" s="49">
        <v>0</v>
      </c>
    </row>
    <row r="51" spans="2:11" ht="14.4" x14ac:dyDescent="0.35">
      <c r="B51" s="41" t="s">
        <v>63</v>
      </c>
      <c r="J51" s="131">
        <v>0.25</v>
      </c>
      <c r="K51" s="49">
        <v>0</v>
      </c>
    </row>
    <row r="52" spans="2:11" ht="14.4" x14ac:dyDescent="0.35">
      <c r="K52" s="50"/>
    </row>
    <row r="53" spans="2:11" ht="14.4" x14ac:dyDescent="0.35">
      <c r="B53" s="54" t="s">
        <v>91</v>
      </c>
      <c r="C53" s="183">
        <f>50+(F18*(((E22+E23+E24)+(K26+K27+K28+K29+K30+K31+K32+K33+K34+K35+K36+K37+K38+K39+K40+K41+K42+K43+K44))-(K48+K49+K50+K51)))</f>
        <v>50</v>
      </c>
      <c r="D53" s="149" t="s">
        <v>334</v>
      </c>
      <c r="E53" s="54"/>
      <c r="F53" s="53"/>
      <c r="G53" s="53"/>
      <c r="H53" s="53"/>
      <c r="K53" s="50"/>
    </row>
    <row r="54" spans="2:11" ht="14.4" x14ac:dyDescent="0.35">
      <c r="B54" s="54" t="s">
        <v>92</v>
      </c>
      <c r="C54" s="183">
        <v>50</v>
      </c>
      <c r="D54" s="149" t="s">
        <v>334</v>
      </c>
      <c r="E54" s="54"/>
      <c r="F54" s="53"/>
      <c r="G54" s="53"/>
      <c r="H54" s="53"/>
      <c r="K54" s="50"/>
    </row>
    <row r="55" spans="2:11" ht="14.4" x14ac:dyDescent="0.35">
      <c r="C55" s="184"/>
      <c r="D55" s="53"/>
      <c r="E55" s="54"/>
      <c r="F55" s="53"/>
      <c r="G55" s="53"/>
      <c r="H55" s="53"/>
      <c r="K55" s="50"/>
    </row>
    <row r="56" spans="2:11" ht="13.8" x14ac:dyDescent="0.3">
      <c r="B56" s="51" t="s">
        <v>69</v>
      </c>
      <c r="C56" s="178">
        <f>IF(C53&lt;C54,C54,C53)</f>
        <v>50</v>
      </c>
      <c r="D56" s="150" t="s">
        <v>334</v>
      </c>
      <c r="E56" s="54"/>
      <c r="F56" s="53"/>
      <c r="G56" s="53"/>
      <c r="H56" s="53"/>
      <c r="I56" s="53"/>
      <c r="J56" s="53"/>
      <c r="K56" s="53"/>
    </row>
    <row r="57" spans="2:11" ht="13.8" x14ac:dyDescent="0.3">
      <c r="B57" s="54"/>
      <c r="C57" s="183"/>
      <c r="D57" s="53"/>
      <c r="E57" s="54"/>
      <c r="F57" s="53"/>
      <c r="G57" s="53"/>
      <c r="H57" s="53"/>
      <c r="I57" s="53"/>
      <c r="J57" s="53"/>
      <c r="K57" s="53"/>
    </row>
    <row r="58" spans="2:11" ht="26.4" x14ac:dyDescent="0.3">
      <c r="B58" s="121" t="s">
        <v>111</v>
      </c>
      <c r="C58" s="193">
        <v>10</v>
      </c>
      <c r="D58" s="162" t="s">
        <v>334</v>
      </c>
      <c r="E58" s="54"/>
      <c r="F58" s="53"/>
      <c r="G58" s="53"/>
      <c r="H58" s="53"/>
      <c r="I58" s="53"/>
      <c r="J58" s="53"/>
      <c r="K58" s="53"/>
    </row>
    <row r="59" spans="2:11" ht="13.8" x14ac:dyDescent="0.3">
      <c r="C59" s="184"/>
      <c r="D59" s="53"/>
      <c r="E59" s="54"/>
      <c r="F59" s="53"/>
      <c r="G59" s="53"/>
      <c r="H59" s="53"/>
      <c r="I59" s="53"/>
      <c r="J59" s="53"/>
      <c r="K59" s="53"/>
    </row>
    <row r="60" spans="2:11" ht="13.8" x14ac:dyDescent="0.3">
      <c r="B60" s="51" t="s">
        <v>72</v>
      </c>
      <c r="C60" s="178">
        <f>C56+(C58*3)</f>
        <v>80</v>
      </c>
      <c r="D60" s="150" t="s">
        <v>334</v>
      </c>
      <c r="E60" s="54"/>
      <c r="F60" s="53"/>
      <c r="G60" s="53"/>
      <c r="H60" s="53"/>
      <c r="I60" s="53"/>
      <c r="J60" s="53"/>
      <c r="K60" s="53"/>
    </row>
    <row r="61" spans="2:11" ht="13.8" x14ac:dyDescent="0.3">
      <c r="B61" s="53"/>
      <c r="C61" s="179"/>
      <c r="D61" s="53"/>
      <c r="E61" s="53"/>
      <c r="F61" s="53"/>
      <c r="G61" s="53"/>
      <c r="H61" s="53"/>
      <c r="I61" s="53"/>
      <c r="J61" s="53"/>
      <c r="K61" s="53"/>
    </row>
    <row r="62" spans="2:11" ht="13.8" x14ac:dyDescent="0.3">
      <c r="B62" s="55" t="s">
        <v>70</v>
      </c>
      <c r="C62" s="180" t="s">
        <v>71</v>
      </c>
      <c r="D62" s="55"/>
      <c r="E62" s="56">
        <v>0</v>
      </c>
      <c r="F62" s="41"/>
      <c r="G62" s="53"/>
      <c r="H62" s="53"/>
      <c r="I62" s="53"/>
      <c r="J62" s="53"/>
      <c r="K62" s="53"/>
    </row>
    <row r="63" spans="2:11" ht="13.8" x14ac:dyDescent="0.3">
      <c r="B63" s="37"/>
      <c r="C63" s="181"/>
      <c r="D63" s="41"/>
      <c r="E63" s="58"/>
      <c r="F63" s="59"/>
      <c r="G63" s="53"/>
      <c r="H63" s="53"/>
      <c r="I63" s="53"/>
      <c r="J63" s="53"/>
      <c r="K63" s="53"/>
    </row>
    <row r="64" spans="2:11" ht="13.8" x14ac:dyDescent="0.3">
      <c r="B64" s="60" t="s">
        <v>94</v>
      </c>
      <c r="C64" s="182">
        <f>C60*E62</f>
        <v>0</v>
      </c>
      <c r="D64" s="150" t="s">
        <v>334</v>
      </c>
      <c r="E64" s="58"/>
      <c r="F64" s="59"/>
      <c r="G64" s="53"/>
      <c r="H64" s="53"/>
      <c r="I64" s="53"/>
      <c r="J64" s="53"/>
      <c r="K64" s="53"/>
    </row>
    <row r="65" spans="2:11" ht="13.8" x14ac:dyDescent="0.3">
      <c r="B65" s="37"/>
      <c r="C65" s="181"/>
      <c r="D65" s="41"/>
      <c r="E65" s="58"/>
      <c r="F65" s="59"/>
      <c r="G65" s="53"/>
      <c r="H65" s="53"/>
      <c r="I65" s="53"/>
      <c r="J65" s="53"/>
      <c r="K65" s="53"/>
    </row>
    <row r="66" spans="2:11" ht="13.8" x14ac:dyDescent="0.3">
      <c r="B66" s="55" t="s">
        <v>97</v>
      </c>
      <c r="C66" s="180" t="s">
        <v>71</v>
      </c>
      <c r="D66" s="55"/>
      <c r="E66" s="56">
        <v>0</v>
      </c>
      <c r="F66" s="41"/>
      <c r="G66" s="53"/>
      <c r="H66" s="53"/>
      <c r="I66" s="53"/>
      <c r="J66" s="53"/>
      <c r="K66" s="53"/>
    </row>
    <row r="67" spans="2:11" ht="13.8" x14ac:dyDescent="0.3">
      <c r="B67" s="37"/>
      <c r="C67" s="181"/>
      <c r="D67" s="41"/>
      <c r="E67" s="58"/>
      <c r="F67" s="59"/>
      <c r="G67" s="53"/>
      <c r="H67" s="53"/>
    </row>
    <row r="68" spans="2:11" ht="13.8" x14ac:dyDescent="0.3">
      <c r="B68" s="60" t="s">
        <v>106</v>
      </c>
      <c r="C68" s="182">
        <f>IF((C60*E62)&gt;0,(C64*E66),IF((C60*E62)=0,(C60*E66)))</f>
        <v>0</v>
      </c>
      <c r="D68" s="150" t="s">
        <v>334</v>
      </c>
      <c r="E68" s="58"/>
      <c r="F68" s="59"/>
      <c r="G68" s="53"/>
      <c r="H68" s="53"/>
    </row>
    <row r="69" spans="2:11" ht="13.8" thickBot="1" x14ac:dyDescent="0.3">
      <c r="B69" s="41"/>
      <c r="C69" s="41"/>
      <c r="D69" s="41"/>
      <c r="E69" s="41"/>
      <c r="F69" s="41"/>
    </row>
    <row r="70" spans="2:11" ht="13.8" thickBot="1" x14ac:dyDescent="0.3">
      <c r="B70" s="71" t="s">
        <v>74</v>
      </c>
      <c r="C70" s="62"/>
      <c r="D70" s="62"/>
      <c r="E70" s="63"/>
      <c r="F70" s="72" t="s">
        <v>75</v>
      </c>
      <c r="G70" s="2"/>
      <c r="H70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2:K74"/>
  <sheetViews>
    <sheetView workbookViewId="0">
      <selection activeCell="C61" sqref="C61:C72"/>
    </sheetView>
  </sheetViews>
  <sheetFormatPr defaultRowHeight="13.2" x14ac:dyDescent="0.25"/>
  <cols>
    <col min="2" max="2" width="26.4414062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483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482</v>
      </c>
      <c r="C5" s="7"/>
      <c r="D5" s="7"/>
      <c r="E5" s="8"/>
      <c r="F5" s="8"/>
      <c r="G5" s="9"/>
    </row>
    <row r="6" spans="2:8" x14ac:dyDescent="0.25">
      <c r="B6" s="68" t="s">
        <v>313</v>
      </c>
      <c r="C6" s="10"/>
      <c r="D6" s="10"/>
      <c r="E6" s="11"/>
      <c r="F6" s="11"/>
      <c r="G6" s="12"/>
    </row>
    <row r="7" spans="2:8" ht="13.8" thickBot="1" x14ac:dyDescent="0.3">
      <c r="B7" s="13" t="s">
        <v>480</v>
      </c>
      <c r="C7" s="14"/>
      <c r="D7" s="14"/>
      <c r="E7" s="14"/>
      <c r="F7" s="14"/>
      <c r="G7" s="65"/>
      <c r="H7" s="6"/>
    </row>
    <row r="8" spans="2:8" x14ac:dyDescent="0.25">
      <c r="B8" s="6"/>
      <c r="C8" s="6"/>
      <c r="D8" s="6"/>
      <c r="E8" s="6"/>
      <c r="F8" s="6"/>
      <c r="G8" s="6"/>
      <c r="H8" s="6"/>
    </row>
    <row r="9" spans="2:8" x14ac:dyDescent="0.25">
      <c r="B9" s="6"/>
      <c r="C9" s="6"/>
      <c r="D9" s="6"/>
      <c r="E9" s="6"/>
      <c r="F9" s="6"/>
      <c r="G9" s="6"/>
      <c r="H9" s="6"/>
    </row>
    <row r="10" spans="2:8" x14ac:dyDescent="0.25">
      <c r="B10" s="6"/>
      <c r="C10" s="6"/>
      <c r="D10" s="6"/>
      <c r="E10" s="6"/>
      <c r="F10" s="6"/>
      <c r="G10" s="6"/>
      <c r="H10" s="6"/>
    </row>
    <row r="11" spans="2:8" x14ac:dyDescent="0.25">
      <c r="B11" s="15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</row>
    <row r="12" spans="2:8" x14ac:dyDescent="0.25">
      <c r="B12" s="16" t="s">
        <v>20</v>
      </c>
      <c r="C12" s="18"/>
      <c r="D12" s="18">
        <v>1</v>
      </c>
      <c r="E12" s="18">
        <f>D12+0.75</f>
        <v>1.75</v>
      </c>
      <c r="F12" s="18">
        <f>E12+0.75</f>
        <v>2.5</v>
      </c>
      <c r="G12" s="18">
        <f>F12+0.75</f>
        <v>3.25</v>
      </c>
      <c r="H12" s="18">
        <f>G12+0.75</f>
        <v>4</v>
      </c>
    </row>
    <row r="13" spans="2:8" x14ac:dyDescent="0.25">
      <c r="B13" s="17" t="s">
        <v>21</v>
      </c>
      <c r="C13" s="18">
        <v>1</v>
      </c>
      <c r="D13" s="19">
        <f>(D12*C13)</f>
        <v>1</v>
      </c>
      <c r="E13" s="19">
        <f>(E12*C13)</f>
        <v>1.75</v>
      </c>
      <c r="F13" s="19">
        <f>(F12*C13)</f>
        <v>2.5</v>
      </c>
      <c r="G13" s="19">
        <f>(G12*C13)</f>
        <v>3.25</v>
      </c>
      <c r="H13" s="19">
        <f>(H12*C13)</f>
        <v>4</v>
      </c>
    </row>
    <row r="14" spans="2:8" x14ac:dyDescent="0.25">
      <c r="B14" s="17" t="s">
        <v>22</v>
      </c>
      <c r="C14" s="18">
        <v>2</v>
      </c>
      <c r="D14" s="19">
        <f>(D12*C14)</f>
        <v>2</v>
      </c>
      <c r="E14" s="19">
        <v>3</v>
      </c>
      <c r="F14" s="19">
        <f>(F12*C14)</f>
        <v>5</v>
      </c>
      <c r="G14" s="19">
        <f>(G12*C14)</f>
        <v>6.5</v>
      </c>
      <c r="H14" s="19">
        <f>(H12*C14)</f>
        <v>8</v>
      </c>
    </row>
    <row r="15" spans="2:8" x14ac:dyDescent="0.25">
      <c r="B15" s="17" t="s">
        <v>23</v>
      </c>
      <c r="C15" s="18">
        <v>3</v>
      </c>
      <c r="D15" s="19">
        <f>(D12*C15)</f>
        <v>3</v>
      </c>
      <c r="E15" s="19">
        <f>(E12*C15)</f>
        <v>5.25</v>
      </c>
      <c r="F15" s="19">
        <f>(F12*C15)</f>
        <v>7.5</v>
      </c>
      <c r="G15" s="19">
        <f>(G12*C15)</f>
        <v>9.75</v>
      </c>
      <c r="H15" s="19">
        <f>(H12*C15)</f>
        <v>12</v>
      </c>
    </row>
    <row r="17" spans="2:11" x14ac:dyDescent="0.25">
      <c r="B17" s="20" t="s">
        <v>142</v>
      </c>
      <c r="C17" s="21"/>
    </row>
    <row r="19" spans="2:11" ht="13.8" x14ac:dyDescent="0.3">
      <c r="B19" s="22" t="s">
        <v>29</v>
      </c>
      <c r="C19" s="23" t="s">
        <v>14</v>
      </c>
      <c r="D19" s="24" t="s">
        <v>15</v>
      </c>
      <c r="E19" s="24" t="s">
        <v>16</v>
      </c>
      <c r="F19" s="24" t="s">
        <v>17</v>
      </c>
      <c r="G19" s="24" t="s">
        <v>18</v>
      </c>
      <c r="H19" s="24" t="s">
        <v>19</v>
      </c>
      <c r="I19" s="25"/>
      <c r="J19" s="25"/>
      <c r="K19" s="25"/>
    </row>
    <row r="20" spans="2:11" ht="13.8" x14ac:dyDescent="0.3">
      <c r="B20" s="26" t="s">
        <v>20</v>
      </c>
      <c r="C20" s="27"/>
      <c r="D20" s="27"/>
      <c r="E20" s="27"/>
      <c r="F20" s="27"/>
      <c r="G20" s="27"/>
      <c r="H20" s="27"/>
      <c r="I20" s="25"/>
      <c r="J20" s="25"/>
      <c r="K20" s="25"/>
    </row>
    <row r="21" spans="2:11" ht="13.8" x14ac:dyDescent="0.3">
      <c r="B21" s="28" t="s">
        <v>21</v>
      </c>
      <c r="C21" s="27"/>
      <c r="D21" s="132">
        <v>0.13</v>
      </c>
      <c r="E21" s="132">
        <f>D21*E13</f>
        <v>0.22750000000000001</v>
      </c>
      <c r="F21" s="132">
        <f>D21*F13</f>
        <v>0.32500000000000001</v>
      </c>
      <c r="G21" s="132">
        <f>D21*G13</f>
        <v>0.42249999999999999</v>
      </c>
      <c r="H21" s="132">
        <f>D21*H13</f>
        <v>0.52</v>
      </c>
      <c r="I21" s="25"/>
      <c r="J21" s="25"/>
      <c r="K21" s="25"/>
    </row>
    <row r="22" spans="2:11" ht="13.8" x14ac:dyDescent="0.3">
      <c r="B22" s="28" t="s">
        <v>22</v>
      </c>
      <c r="C22" s="27"/>
      <c r="D22" s="132">
        <f>D21*D14</f>
        <v>0.26</v>
      </c>
      <c r="E22" s="132">
        <f>D21*E14</f>
        <v>0.39</v>
      </c>
      <c r="F22" s="132">
        <f>D21*F14</f>
        <v>0.65</v>
      </c>
      <c r="G22" s="132">
        <f>D21*G14</f>
        <v>0.84499999999999997</v>
      </c>
      <c r="H22" s="132">
        <f>D21*H14</f>
        <v>1.04</v>
      </c>
      <c r="I22" s="25"/>
      <c r="J22" s="25"/>
      <c r="K22" s="25"/>
    </row>
    <row r="23" spans="2:11" ht="13.8" x14ac:dyDescent="0.3">
      <c r="B23" s="28" t="s">
        <v>23</v>
      </c>
      <c r="C23" s="27"/>
      <c r="D23" s="132">
        <f>D21*D15</f>
        <v>0.39</v>
      </c>
      <c r="E23" s="132">
        <f>D21*E15</f>
        <v>0.6825</v>
      </c>
      <c r="F23" s="132">
        <f>D21*F15</f>
        <v>0.97500000000000009</v>
      </c>
      <c r="G23" s="132">
        <f>D21*G15</f>
        <v>1.2675000000000001</v>
      </c>
      <c r="H23" s="132">
        <f>D21*H15</f>
        <v>1.56</v>
      </c>
      <c r="I23" s="25"/>
      <c r="J23" s="25"/>
      <c r="K23" s="25"/>
    </row>
    <row r="24" spans="2:11" ht="14.4" thickBot="1" x14ac:dyDescent="0.35"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2:11" ht="14.4" thickBot="1" x14ac:dyDescent="0.3">
      <c r="B25" s="64" t="s">
        <v>30</v>
      </c>
      <c r="C25" s="29"/>
      <c r="D25" s="30"/>
      <c r="E25" s="29"/>
      <c r="F25" s="143">
        <v>0.68</v>
      </c>
      <c r="G25" s="152" t="s">
        <v>334</v>
      </c>
      <c r="H25" s="32"/>
      <c r="I25" s="73" t="s">
        <v>31</v>
      </c>
      <c r="J25" s="32"/>
      <c r="K25" s="32"/>
    </row>
    <row r="26" spans="2:11" ht="15.6" x14ac:dyDescent="0.25">
      <c r="B26" s="34"/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3.8" x14ac:dyDescent="0.25">
      <c r="B27" s="36" t="s">
        <v>34</v>
      </c>
      <c r="C27" s="32"/>
      <c r="D27" s="35"/>
      <c r="E27" s="32"/>
      <c r="F27" s="33"/>
      <c r="G27" s="32"/>
      <c r="H27" s="32"/>
      <c r="I27" s="32"/>
      <c r="J27" s="32"/>
      <c r="K27" s="32"/>
    </row>
    <row r="28" spans="2:11" ht="15.6" x14ac:dyDescent="0.25">
      <c r="B28" s="34"/>
      <c r="C28" s="32"/>
      <c r="D28" s="35"/>
      <c r="E28" s="32"/>
      <c r="F28" s="40" t="s">
        <v>37</v>
      </c>
      <c r="G28" s="32"/>
      <c r="H28" s="32"/>
      <c r="I28" s="37"/>
      <c r="J28" s="32"/>
      <c r="K28" s="32"/>
    </row>
    <row r="29" spans="2:11" x14ac:dyDescent="0.25">
      <c r="B29" s="38" t="s">
        <v>35</v>
      </c>
      <c r="C29" s="38"/>
      <c r="D29" s="38" t="s">
        <v>36</v>
      </c>
      <c r="E29" s="39">
        <v>0</v>
      </c>
      <c r="F29" s="42" t="s">
        <v>21</v>
      </c>
    </row>
    <row r="30" spans="2:11" x14ac:dyDescent="0.25">
      <c r="B30" s="41" t="s">
        <v>76</v>
      </c>
      <c r="C30" s="41"/>
      <c r="D30" s="41" t="s">
        <v>36</v>
      </c>
      <c r="E30" s="39">
        <v>0</v>
      </c>
      <c r="F30" s="42" t="s">
        <v>17</v>
      </c>
    </row>
    <row r="31" spans="2:11" x14ac:dyDescent="0.25">
      <c r="B31" s="38" t="s">
        <v>40</v>
      </c>
      <c r="C31" s="38"/>
      <c r="D31" s="38" t="s">
        <v>36</v>
      </c>
      <c r="E31" s="39">
        <v>0</v>
      </c>
      <c r="F31" s="42" t="s">
        <v>23</v>
      </c>
    </row>
    <row r="33" spans="2:11" x14ac:dyDescent="0.25">
      <c r="B33" s="38" t="s">
        <v>77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78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79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80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81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82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50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83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52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84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85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86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87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335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337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88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54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56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2" spans="2:11" x14ac:dyDescent="0.25">
      <c r="B52" s="38" t="s">
        <v>88</v>
      </c>
      <c r="C52" s="44"/>
      <c r="D52" s="38"/>
      <c r="E52" s="38"/>
      <c r="F52" s="38"/>
      <c r="G52" s="38"/>
      <c r="H52" s="38"/>
      <c r="I52" s="38"/>
      <c r="J52" s="45">
        <v>3</v>
      </c>
      <c r="K52" s="39">
        <v>0</v>
      </c>
    </row>
    <row r="54" spans="2:11" ht="14.4" x14ac:dyDescent="0.3">
      <c r="B54" s="43" t="s">
        <v>59</v>
      </c>
    </row>
    <row r="56" spans="2:11" ht="14.4" x14ac:dyDescent="0.35">
      <c r="B56" s="38" t="s">
        <v>89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61</v>
      </c>
      <c r="J57" s="131">
        <v>0.5</v>
      </c>
      <c r="K57" s="49">
        <v>0</v>
      </c>
    </row>
    <row r="58" spans="2:11" ht="14.4" x14ac:dyDescent="0.35">
      <c r="B58" s="38" t="s">
        <v>90</v>
      </c>
      <c r="C58" s="47"/>
      <c r="D58" s="47"/>
      <c r="E58" s="47"/>
      <c r="F58" s="47"/>
      <c r="G58" s="47"/>
      <c r="H58" s="47"/>
      <c r="I58" s="47"/>
      <c r="J58" s="131">
        <v>0.5</v>
      </c>
      <c r="K58" s="49">
        <v>0</v>
      </c>
    </row>
    <row r="59" spans="2:11" ht="14.4" x14ac:dyDescent="0.35">
      <c r="B59" s="41" t="s">
        <v>63</v>
      </c>
      <c r="J59" s="131">
        <v>0.25</v>
      </c>
      <c r="K59" s="49">
        <v>0</v>
      </c>
    </row>
    <row r="60" spans="2:11" ht="14.4" x14ac:dyDescent="0.35">
      <c r="K60" s="50"/>
    </row>
    <row r="61" spans="2:11" ht="14.4" x14ac:dyDescent="0.35">
      <c r="B61" s="54" t="s">
        <v>91</v>
      </c>
      <c r="C61" s="183">
        <f>(250+F25)+(F25*(((E29+E30+E31)+(K32+K33+K34+K35+K36+K37+K38+K39+K40+K41+K42+K43+K44+K45+K46+K47+K48+K49+K50+K51+K52))-(K56+K57+K58+K59)))</f>
        <v>250.68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B62" s="54" t="s">
        <v>92</v>
      </c>
      <c r="C62" s="183">
        <v>25</v>
      </c>
      <c r="D62" s="149" t="s">
        <v>334</v>
      </c>
      <c r="E62" s="54"/>
      <c r="F62" s="53"/>
      <c r="G62" s="53"/>
      <c r="H62" s="53"/>
      <c r="K62" s="50"/>
    </row>
    <row r="63" spans="2:11" ht="14.4" x14ac:dyDescent="0.35">
      <c r="C63" s="184"/>
      <c r="D63" s="53"/>
      <c r="E63" s="54"/>
      <c r="F63" s="53"/>
      <c r="G63" s="53"/>
      <c r="H63" s="53"/>
      <c r="K63" s="50"/>
    </row>
    <row r="64" spans="2:11" ht="13.8" x14ac:dyDescent="0.3">
      <c r="B64" s="51" t="s">
        <v>69</v>
      </c>
      <c r="C64" s="178">
        <f>IF(C61&lt;C62,C62,C61)</f>
        <v>250.68</v>
      </c>
      <c r="D64" s="162" t="s">
        <v>334</v>
      </c>
      <c r="E64" s="54"/>
      <c r="F64" s="53"/>
      <c r="G64" s="53"/>
      <c r="H64" s="53"/>
      <c r="I64" s="53"/>
      <c r="J64" s="53"/>
      <c r="K64" s="53"/>
    </row>
    <row r="65" spans="2:11" ht="13.8" x14ac:dyDescent="0.3">
      <c r="B65" s="53"/>
      <c r="C65" s="179"/>
      <c r="D65" s="53"/>
      <c r="E65" s="53"/>
      <c r="F65" s="53"/>
      <c r="G65" s="53"/>
      <c r="H65" s="53"/>
      <c r="I65" s="53"/>
      <c r="J65" s="53"/>
      <c r="K65" s="53"/>
    </row>
    <row r="66" spans="2:11" ht="13.8" x14ac:dyDescent="0.3">
      <c r="B66" s="55" t="s">
        <v>70</v>
      </c>
      <c r="C66" s="180" t="s">
        <v>71</v>
      </c>
      <c r="D66" s="55"/>
      <c r="E66" s="56">
        <v>0</v>
      </c>
      <c r="F66" s="41"/>
      <c r="G66" s="53"/>
      <c r="H66" s="53"/>
      <c r="I66" s="53"/>
      <c r="J66" s="53"/>
      <c r="K66" s="53"/>
    </row>
    <row r="67" spans="2:11" ht="13.8" x14ac:dyDescent="0.3">
      <c r="B67" s="37"/>
      <c r="C67" s="181"/>
      <c r="D67" s="41"/>
      <c r="E67" s="58"/>
      <c r="F67" s="59"/>
      <c r="G67" s="53"/>
      <c r="H67" s="53"/>
      <c r="I67" s="53"/>
      <c r="J67" s="53"/>
      <c r="K67" s="53"/>
    </row>
    <row r="68" spans="2:11" ht="13.8" x14ac:dyDescent="0.3">
      <c r="B68" s="60" t="s">
        <v>72</v>
      </c>
      <c r="C68" s="182">
        <f>C64*E66</f>
        <v>0</v>
      </c>
      <c r="D68" s="162" t="s">
        <v>334</v>
      </c>
      <c r="E68" s="58"/>
      <c r="F68" s="59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  <c r="I69" s="53"/>
      <c r="J69" s="53"/>
      <c r="K69" s="53"/>
    </row>
    <row r="70" spans="2:11" ht="13.8" x14ac:dyDescent="0.3">
      <c r="B70" s="55" t="s">
        <v>97</v>
      </c>
      <c r="C70" s="180" t="s">
        <v>71</v>
      </c>
      <c r="D70" s="55"/>
      <c r="E70" s="56">
        <v>0</v>
      </c>
      <c r="F70" s="41"/>
      <c r="G70" s="53"/>
      <c r="H70" s="53"/>
      <c r="I70" s="53"/>
      <c r="J70" s="53"/>
      <c r="K70" s="53"/>
    </row>
    <row r="71" spans="2:11" ht="13.8" x14ac:dyDescent="0.3">
      <c r="B71" s="37"/>
      <c r="C71" s="181"/>
      <c r="D71" s="41"/>
      <c r="E71" s="58"/>
      <c r="F71" s="59"/>
      <c r="G71" s="53"/>
      <c r="H71" s="53"/>
    </row>
    <row r="72" spans="2:11" ht="13.8" x14ac:dyDescent="0.3">
      <c r="B72" s="60" t="s">
        <v>94</v>
      </c>
      <c r="C72" s="182">
        <f>IF((C64*E66)&gt;0,(C68*E70),IF((C64*E66)=0,(C64*E70)))</f>
        <v>0</v>
      </c>
      <c r="D72" s="162" t="s">
        <v>334</v>
      </c>
      <c r="E72" s="58"/>
      <c r="F72" s="59"/>
      <c r="G72" s="53"/>
      <c r="H72" s="53"/>
    </row>
    <row r="73" spans="2:11" ht="13.8" thickBot="1" x14ac:dyDescent="0.3">
      <c r="B73" s="41"/>
      <c r="C73" s="41"/>
      <c r="D73" s="41"/>
      <c r="E73" s="41"/>
      <c r="F73" s="41"/>
    </row>
    <row r="74" spans="2:11" ht="13.8" thickBot="1" x14ac:dyDescent="0.3">
      <c r="B74" s="71" t="s">
        <v>74</v>
      </c>
      <c r="C74" s="62"/>
      <c r="D74" s="62"/>
      <c r="E74" s="63"/>
      <c r="F74" s="72" t="s">
        <v>75</v>
      </c>
      <c r="G74" s="2"/>
      <c r="H74" s="3"/>
    </row>
  </sheetData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2:K74"/>
  <sheetViews>
    <sheetView topLeftCell="A54" workbookViewId="0">
      <selection activeCell="C61" sqref="C61:C72"/>
    </sheetView>
  </sheetViews>
  <sheetFormatPr defaultRowHeight="13.2" x14ac:dyDescent="0.25"/>
  <cols>
    <col min="2" max="2" width="26.44140625" customWidth="1"/>
    <col min="3" max="3" width="16" customWidth="1"/>
    <col min="5" max="5" width="10.44140625" customWidth="1"/>
    <col min="6" max="6" width="13.5546875" customWidth="1"/>
    <col min="7" max="7" width="10.88671875" customWidth="1"/>
    <col min="8" max="8" width="10.33203125" customWidth="1"/>
  </cols>
  <sheetData>
    <row r="2" spans="2:8" ht="13.8" thickBot="1" x14ac:dyDescent="0.3"/>
    <row r="3" spans="2:8" ht="13.8" thickBot="1" x14ac:dyDescent="0.3">
      <c r="B3" s="1" t="s">
        <v>484</v>
      </c>
      <c r="C3" s="2"/>
      <c r="D3" s="3"/>
      <c r="E3" s="4"/>
    </row>
    <row r="4" spans="2:8" ht="13.8" thickBot="1" x14ac:dyDescent="0.3">
      <c r="B4" s="5"/>
      <c r="C4" s="6"/>
      <c r="D4" s="6"/>
    </row>
    <row r="5" spans="2:8" x14ac:dyDescent="0.25">
      <c r="B5" s="66" t="s">
        <v>482</v>
      </c>
      <c r="C5" s="7"/>
      <c r="D5" s="7"/>
      <c r="E5" s="8"/>
      <c r="F5" s="8"/>
      <c r="G5" s="9"/>
    </row>
    <row r="6" spans="2:8" x14ac:dyDescent="0.25">
      <c r="B6" s="68" t="s">
        <v>313</v>
      </c>
      <c r="C6" s="10"/>
      <c r="D6" s="10"/>
      <c r="E6" s="11"/>
      <c r="F6" s="11"/>
      <c r="G6" s="12"/>
    </row>
    <row r="7" spans="2:8" ht="13.8" thickBot="1" x14ac:dyDescent="0.3">
      <c r="B7" s="13" t="s">
        <v>480</v>
      </c>
      <c r="C7" s="14"/>
      <c r="D7" s="14"/>
      <c r="E7" s="14"/>
      <c r="F7" s="14"/>
      <c r="G7" s="65"/>
      <c r="H7" s="6"/>
    </row>
    <row r="8" spans="2:8" x14ac:dyDescent="0.25">
      <c r="B8" s="6"/>
      <c r="C8" s="6"/>
      <c r="D8" s="6"/>
      <c r="E8" s="6"/>
      <c r="F8" s="6"/>
      <c r="G8" s="6"/>
      <c r="H8" s="6"/>
    </row>
    <row r="9" spans="2:8" x14ac:dyDescent="0.25">
      <c r="B9" s="6"/>
      <c r="C9" s="6"/>
      <c r="D9" s="6"/>
      <c r="E9" s="6"/>
      <c r="F9" s="6"/>
      <c r="G9" s="6"/>
      <c r="H9" s="6"/>
    </row>
    <row r="10" spans="2:8" x14ac:dyDescent="0.25">
      <c r="B10" s="6"/>
      <c r="C10" s="6"/>
      <c r="D10" s="6"/>
      <c r="E10" s="6"/>
      <c r="F10" s="6"/>
      <c r="G10" s="6"/>
      <c r="H10" s="6"/>
    </row>
    <row r="11" spans="2:8" x14ac:dyDescent="0.25">
      <c r="B11" s="15" t="s">
        <v>13</v>
      </c>
      <c r="C11" s="16" t="s">
        <v>14</v>
      </c>
      <c r="D11" s="17" t="s">
        <v>15</v>
      </c>
      <c r="E11" s="17" t="s">
        <v>16</v>
      </c>
      <c r="F11" s="17" t="s">
        <v>17</v>
      </c>
      <c r="G11" s="17" t="s">
        <v>18</v>
      </c>
      <c r="H11" s="17" t="s">
        <v>19</v>
      </c>
    </row>
    <row r="12" spans="2:8" x14ac:dyDescent="0.25">
      <c r="B12" s="16" t="s">
        <v>20</v>
      </c>
      <c r="C12" s="18"/>
      <c r="D12" s="18">
        <v>1</v>
      </c>
      <c r="E12" s="18">
        <f>D12+0.75</f>
        <v>1.75</v>
      </c>
      <c r="F12" s="18">
        <f>E12+0.75</f>
        <v>2.5</v>
      </c>
      <c r="G12" s="18">
        <f>F12+0.75</f>
        <v>3.25</v>
      </c>
      <c r="H12" s="18">
        <f>G12+0.75</f>
        <v>4</v>
      </c>
    </row>
    <row r="13" spans="2:8" x14ac:dyDescent="0.25">
      <c r="B13" s="17" t="s">
        <v>21</v>
      </c>
      <c r="C13" s="18">
        <v>1</v>
      </c>
      <c r="D13" s="19">
        <f>(D12*C13)</f>
        <v>1</v>
      </c>
      <c r="E13" s="19">
        <f>(E12*C13)</f>
        <v>1.75</v>
      </c>
      <c r="F13" s="19">
        <f>(F12*C13)</f>
        <v>2.5</v>
      </c>
      <c r="G13" s="19">
        <f>(G12*C13)</f>
        <v>3.25</v>
      </c>
      <c r="H13" s="19">
        <f>(H12*C13)</f>
        <v>4</v>
      </c>
    </row>
    <row r="14" spans="2:8" x14ac:dyDescent="0.25">
      <c r="B14" s="17" t="s">
        <v>22</v>
      </c>
      <c r="C14" s="18">
        <v>2</v>
      </c>
      <c r="D14" s="19">
        <f>(D12*C14)</f>
        <v>2</v>
      </c>
      <c r="E14" s="19">
        <v>3</v>
      </c>
      <c r="F14" s="19">
        <f>(F12*C14)</f>
        <v>5</v>
      </c>
      <c r="G14" s="19">
        <f>(G12*C14)</f>
        <v>6.5</v>
      </c>
      <c r="H14" s="19">
        <f>(H12*C14)</f>
        <v>8</v>
      </c>
    </row>
    <row r="15" spans="2:8" x14ac:dyDescent="0.25">
      <c r="B15" s="17" t="s">
        <v>23</v>
      </c>
      <c r="C15" s="18">
        <v>3</v>
      </c>
      <c r="D15" s="19">
        <f>(D12*C15)</f>
        <v>3</v>
      </c>
      <c r="E15" s="19">
        <f>(E12*C15)</f>
        <v>5.25</v>
      </c>
      <c r="F15" s="19">
        <f>(F12*C15)</f>
        <v>7.5</v>
      </c>
      <c r="G15" s="19">
        <f>(G12*C15)</f>
        <v>9.75</v>
      </c>
      <c r="H15" s="19">
        <f>(H12*C15)</f>
        <v>12</v>
      </c>
    </row>
    <row r="17" spans="2:11" x14ac:dyDescent="0.25">
      <c r="B17" s="20" t="s">
        <v>142</v>
      </c>
      <c r="C17" s="21"/>
    </row>
    <row r="19" spans="2:11" ht="13.8" x14ac:dyDescent="0.3">
      <c r="B19" s="22" t="s">
        <v>29</v>
      </c>
      <c r="C19" s="23" t="s">
        <v>14</v>
      </c>
      <c r="D19" s="24" t="s">
        <v>15</v>
      </c>
      <c r="E19" s="24" t="s">
        <v>16</v>
      </c>
      <c r="F19" s="24" t="s">
        <v>17</v>
      </c>
      <c r="G19" s="24" t="s">
        <v>18</v>
      </c>
      <c r="H19" s="24" t="s">
        <v>19</v>
      </c>
      <c r="I19" s="25"/>
      <c r="J19" s="25"/>
      <c r="K19" s="25"/>
    </row>
    <row r="20" spans="2:11" ht="13.8" x14ac:dyDescent="0.3">
      <c r="B20" s="26" t="s">
        <v>20</v>
      </c>
      <c r="C20" s="27"/>
      <c r="D20" s="27"/>
      <c r="E20" s="27"/>
      <c r="F20" s="27"/>
      <c r="G20" s="27"/>
      <c r="H20" s="27"/>
      <c r="I20" s="25"/>
      <c r="J20" s="25"/>
      <c r="K20" s="25"/>
    </row>
    <row r="21" spans="2:11" ht="13.8" x14ac:dyDescent="0.3">
      <c r="B21" s="28" t="s">
        <v>21</v>
      </c>
      <c r="C21" s="27"/>
      <c r="D21" s="132">
        <v>0.19</v>
      </c>
      <c r="E21" s="132">
        <f>D21*E13</f>
        <v>0.33250000000000002</v>
      </c>
      <c r="F21" s="132">
        <f>D21*F13</f>
        <v>0.47499999999999998</v>
      </c>
      <c r="G21" s="132">
        <f>D21*G13</f>
        <v>0.61750000000000005</v>
      </c>
      <c r="H21" s="132">
        <f>D21*H13</f>
        <v>0.76</v>
      </c>
      <c r="I21" s="25"/>
      <c r="J21" s="25"/>
      <c r="K21" s="25"/>
    </row>
    <row r="22" spans="2:11" ht="13.8" x14ac:dyDescent="0.3">
      <c r="B22" s="28" t="s">
        <v>22</v>
      </c>
      <c r="C22" s="27"/>
      <c r="D22" s="132">
        <f>D21*D14</f>
        <v>0.38</v>
      </c>
      <c r="E22" s="132">
        <f>D21*E14</f>
        <v>0.57000000000000006</v>
      </c>
      <c r="F22" s="132">
        <f>D21*F14</f>
        <v>0.95</v>
      </c>
      <c r="G22" s="132">
        <f>D21*G14</f>
        <v>1.2350000000000001</v>
      </c>
      <c r="H22" s="132">
        <f>D21*H14</f>
        <v>1.52</v>
      </c>
      <c r="I22" s="25"/>
      <c r="J22" s="25"/>
      <c r="K22" s="25"/>
    </row>
    <row r="23" spans="2:11" ht="13.8" x14ac:dyDescent="0.3">
      <c r="B23" s="28" t="s">
        <v>23</v>
      </c>
      <c r="C23" s="27"/>
      <c r="D23" s="132">
        <f>D21*D15</f>
        <v>0.57000000000000006</v>
      </c>
      <c r="E23" s="132">
        <f>D21*E15</f>
        <v>0.99750000000000005</v>
      </c>
      <c r="F23" s="132">
        <f>D21*F15</f>
        <v>1.425</v>
      </c>
      <c r="G23" s="132">
        <f>D21*G15</f>
        <v>1.8525</v>
      </c>
      <c r="H23" s="132">
        <f>D21*H15</f>
        <v>2.2800000000000002</v>
      </c>
      <c r="I23" s="25"/>
      <c r="J23" s="25"/>
      <c r="K23" s="25"/>
    </row>
    <row r="24" spans="2:11" ht="14.4" thickBot="1" x14ac:dyDescent="0.35"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2:11" ht="14.4" thickBot="1" x14ac:dyDescent="0.3">
      <c r="B25" s="64" t="s">
        <v>30</v>
      </c>
      <c r="C25" s="29"/>
      <c r="D25" s="30"/>
      <c r="E25" s="29"/>
      <c r="F25" s="143">
        <v>1</v>
      </c>
      <c r="G25" s="152" t="s">
        <v>334</v>
      </c>
      <c r="H25" s="32"/>
      <c r="I25" s="73" t="s">
        <v>31</v>
      </c>
      <c r="J25" s="32"/>
      <c r="K25" s="32"/>
    </row>
    <row r="26" spans="2:11" ht="15.6" x14ac:dyDescent="0.25">
      <c r="B26" s="34"/>
      <c r="C26" s="32"/>
      <c r="D26" s="35"/>
      <c r="E26" s="32"/>
      <c r="F26" s="33"/>
      <c r="G26" s="32"/>
      <c r="H26" s="32"/>
      <c r="I26" s="32"/>
      <c r="J26" s="32"/>
      <c r="K26" s="32"/>
    </row>
    <row r="27" spans="2:11" ht="13.8" x14ac:dyDescent="0.25">
      <c r="B27" s="36" t="s">
        <v>34</v>
      </c>
      <c r="C27" s="32"/>
      <c r="D27" s="35"/>
      <c r="E27" s="32"/>
      <c r="F27" s="33"/>
      <c r="G27" s="32"/>
      <c r="H27" s="32"/>
      <c r="I27" s="32"/>
      <c r="J27" s="32"/>
      <c r="K27" s="32"/>
    </row>
    <row r="28" spans="2:11" ht="15.6" x14ac:dyDescent="0.25">
      <c r="B28" s="34"/>
      <c r="C28" s="32"/>
      <c r="D28" s="35"/>
      <c r="E28" s="32"/>
      <c r="F28" s="40" t="s">
        <v>37</v>
      </c>
      <c r="G28" s="32"/>
      <c r="H28" s="32"/>
      <c r="I28" s="37"/>
      <c r="J28" s="32"/>
      <c r="K28" s="32"/>
    </row>
    <row r="29" spans="2:11" x14ac:dyDescent="0.25">
      <c r="B29" s="38" t="s">
        <v>35</v>
      </c>
      <c r="C29" s="38"/>
      <c r="D29" s="38" t="s">
        <v>36</v>
      </c>
      <c r="E29" s="39">
        <v>0</v>
      </c>
      <c r="F29" s="42" t="s">
        <v>21</v>
      </c>
    </row>
    <row r="30" spans="2:11" x14ac:dyDescent="0.25">
      <c r="B30" s="41" t="s">
        <v>76</v>
      </c>
      <c r="C30" s="41"/>
      <c r="D30" s="41" t="s">
        <v>36</v>
      </c>
      <c r="E30" s="39">
        <v>0</v>
      </c>
      <c r="F30" s="42" t="s">
        <v>17</v>
      </c>
    </row>
    <row r="31" spans="2:11" x14ac:dyDescent="0.25">
      <c r="B31" s="38" t="s">
        <v>40</v>
      </c>
      <c r="C31" s="38"/>
      <c r="D31" s="38" t="s">
        <v>36</v>
      </c>
      <c r="E31" s="39">
        <v>0</v>
      </c>
      <c r="F31" s="42" t="s">
        <v>23</v>
      </c>
    </row>
    <row r="33" spans="2:11" x14ac:dyDescent="0.25">
      <c r="B33" s="38" t="s">
        <v>77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78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79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80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81</v>
      </c>
      <c r="C37" s="44"/>
      <c r="D37" s="38"/>
      <c r="E37" s="38"/>
      <c r="F37" s="38"/>
      <c r="G37" s="38"/>
      <c r="H37" s="38"/>
      <c r="I37" s="38"/>
      <c r="J37" s="45">
        <v>3</v>
      </c>
      <c r="K37" s="39">
        <v>0</v>
      </c>
    </row>
    <row r="38" spans="2:11" x14ac:dyDescent="0.25">
      <c r="B38" s="41" t="s">
        <v>82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50</v>
      </c>
      <c r="C39" s="44"/>
      <c r="D39" s="38"/>
      <c r="E39" s="38"/>
      <c r="F39" s="38"/>
      <c r="G39" s="38"/>
      <c r="H39" s="38"/>
      <c r="I39" s="38"/>
      <c r="J39" s="45">
        <v>3</v>
      </c>
      <c r="K39" s="39">
        <v>0</v>
      </c>
    </row>
    <row r="40" spans="2:11" x14ac:dyDescent="0.25">
      <c r="B40" s="41" t="s">
        <v>83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52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84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85</v>
      </c>
      <c r="C43" s="44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86</v>
      </c>
      <c r="C44" s="46"/>
      <c r="D44" s="41"/>
      <c r="E44" s="41"/>
      <c r="F44" s="41"/>
      <c r="G44" s="41"/>
      <c r="H44" s="41"/>
      <c r="I44" s="41"/>
      <c r="J44" s="45">
        <v>2</v>
      </c>
      <c r="K44" s="39">
        <v>0</v>
      </c>
    </row>
    <row r="45" spans="2:11" x14ac:dyDescent="0.25">
      <c r="B45" s="38" t="s">
        <v>87</v>
      </c>
      <c r="C45" s="44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335</v>
      </c>
      <c r="C46" s="46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337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41" t="s">
        <v>88</v>
      </c>
      <c r="C48" s="41"/>
      <c r="D48" s="41"/>
      <c r="E48" s="41"/>
      <c r="F48" s="41"/>
      <c r="G48" s="41"/>
      <c r="H48" s="41"/>
      <c r="I48" s="41"/>
      <c r="J48" s="45">
        <v>3</v>
      </c>
      <c r="K48" s="39">
        <v>0</v>
      </c>
    </row>
    <row r="49" spans="2:11" x14ac:dyDescent="0.25">
      <c r="B49" s="38" t="s">
        <v>336</v>
      </c>
      <c r="C49" s="38"/>
      <c r="D49" s="38"/>
      <c r="E49" s="38"/>
      <c r="F49" s="38"/>
      <c r="G49" s="38"/>
      <c r="H49" s="38"/>
      <c r="I49" s="38"/>
      <c r="J49" s="45">
        <v>2</v>
      </c>
      <c r="K49" s="39">
        <v>0</v>
      </c>
    </row>
    <row r="50" spans="2:11" x14ac:dyDescent="0.25">
      <c r="B50" s="41" t="s">
        <v>54</v>
      </c>
      <c r="C50" s="41"/>
      <c r="D50" s="41"/>
      <c r="E50" s="41"/>
      <c r="F50" s="41"/>
      <c r="G50" s="41"/>
      <c r="H50" s="41"/>
      <c r="I50" s="41"/>
      <c r="J50" s="45">
        <v>3</v>
      </c>
      <c r="K50" s="39">
        <v>0</v>
      </c>
    </row>
    <row r="51" spans="2:11" x14ac:dyDescent="0.25">
      <c r="B51" s="38" t="s">
        <v>56</v>
      </c>
      <c r="C51" s="38"/>
      <c r="D51" s="38"/>
      <c r="E51" s="38"/>
      <c r="F51" s="38"/>
      <c r="G51" s="38"/>
      <c r="H51" s="38"/>
      <c r="I51" s="38"/>
      <c r="J51" s="45">
        <v>2</v>
      </c>
      <c r="K51" s="39">
        <v>0</v>
      </c>
    </row>
    <row r="52" spans="2:11" x14ac:dyDescent="0.25">
      <c r="B52" s="38" t="s">
        <v>88</v>
      </c>
      <c r="C52" s="44"/>
      <c r="D52" s="38"/>
      <c r="E52" s="38"/>
      <c r="F52" s="38"/>
      <c r="G52" s="38"/>
      <c r="H52" s="38"/>
      <c r="I52" s="38"/>
      <c r="J52" s="45">
        <v>3</v>
      </c>
      <c r="K52" s="39">
        <v>0</v>
      </c>
    </row>
    <row r="54" spans="2:11" ht="14.4" x14ac:dyDescent="0.3">
      <c r="B54" s="43" t="s">
        <v>59</v>
      </c>
    </row>
    <row r="56" spans="2:11" ht="14.4" x14ac:dyDescent="0.35">
      <c r="B56" s="38" t="s">
        <v>89</v>
      </c>
      <c r="C56" s="47"/>
      <c r="D56" s="47"/>
      <c r="E56" s="47"/>
      <c r="F56" s="47"/>
      <c r="G56" s="47"/>
      <c r="H56" s="47"/>
      <c r="I56" s="47"/>
      <c r="J56" s="131">
        <v>0.5</v>
      </c>
      <c r="K56" s="49">
        <v>0</v>
      </c>
    </row>
    <row r="57" spans="2:11" ht="14.4" x14ac:dyDescent="0.35">
      <c r="B57" s="41" t="s">
        <v>61</v>
      </c>
      <c r="J57" s="131">
        <v>0.5</v>
      </c>
      <c r="K57" s="49">
        <v>0</v>
      </c>
    </row>
    <row r="58" spans="2:11" ht="14.4" x14ac:dyDescent="0.35">
      <c r="B58" s="38" t="s">
        <v>90</v>
      </c>
      <c r="C58" s="47"/>
      <c r="D58" s="47"/>
      <c r="E58" s="47"/>
      <c r="F58" s="47"/>
      <c r="G58" s="47"/>
      <c r="H58" s="47"/>
      <c r="I58" s="47"/>
      <c r="J58" s="131">
        <v>0.5</v>
      </c>
      <c r="K58" s="49">
        <v>0</v>
      </c>
    </row>
    <row r="59" spans="2:11" ht="14.4" x14ac:dyDescent="0.35">
      <c r="B59" s="41" t="s">
        <v>63</v>
      </c>
      <c r="J59" s="131">
        <v>0.25</v>
      </c>
      <c r="K59" s="49">
        <v>0</v>
      </c>
    </row>
    <row r="60" spans="2:11" ht="14.4" x14ac:dyDescent="0.35">
      <c r="K60" s="50"/>
    </row>
    <row r="61" spans="2:11" ht="14.4" x14ac:dyDescent="0.35">
      <c r="B61" s="54" t="s">
        <v>91</v>
      </c>
      <c r="C61" s="183">
        <f>(350+F25)+(F25*(((E29+E30+E31)+(K32+K33+K34+K35+K36+K37+K38+K39+K40+K41+K42+K43+K44+K45+K46+K47+K48+K49+K50+K51+K52))-(K56+K57+K58+K59)))</f>
        <v>351</v>
      </c>
      <c r="D61" s="149" t="s">
        <v>334</v>
      </c>
      <c r="E61" s="54"/>
      <c r="F61" s="53"/>
      <c r="G61" s="53"/>
      <c r="H61" s="53"/>
      <c r="K61" s="50"/>
    </row>
    <row r="62" spans="2:11" ht="14.4" x14ac:dyDescent="0.35">
      <c r="B62" s="54" t="s">
        <v>92</v>
      </c>
      <c r="C62" s="183">
        <v>25</v>
      </c>
      <c r="D62" s="149" t="s">
        <v>334</v>
      </c>
      <c r="E62" s="54"/>
      <c r="F62" s="53"/>
      <c r="G62" s="53"/>
      <c r="H62" s="53"/>
      <c r="K62" s="50"/>
    </row>
    <row r="63" spans="2:11" ht="14.4" x14ac:dyDescent="0.35">
      <c r="C63" s="184"/>
      <c r="D63" s="53"/>
      <c r="E63" s="54"/>
      <c r="F63" s="53"/>
      <c r="G63" s="53"/>
      <c r="H63" s="53"/>
      <c r="K63" s="50"/>
    </row>
    <row r="64" spans="2:11" ht="13.8" x14ac:dyDescent="0.3">
      <c r="B64" s="51" t="s">
        <v>69</v>
      </c>
      <c r="C64" s="178">
        <f>IF(C61&lt;C62,C62,C61)</f>
        <v>351</v>
      </c>
      <c r="D64" s="162" t="s">
        <v>334</v>
      </c>
      <c r="E64" s="54"/>
      <c r="F64" s="53"/>
      <c r="G64" s="53"/>
      <c r="H64" s="53"/>
      <c r="I64" s="53"/>
      <c r="J64" s="53"/>
      <c r="K64" s="53"/>
    </row>
    <row r="65" spans="2:11" ht="13.8" x14ac:dyDescent="0.3">
      <c r="B65" s="53"/>
      <c r="C65" s="179"/>
      <c r="D65" s="53"/>
      <c r="E65" s="53"/>
      <c r="F65" s="53"/>
      <c r="G65" s="53"/>
      <c r="H65" s="53"/>
      <c r="I65" s="53"/>
      <c r="J65" s="53"/>
      <c r="K65" s="53"/>
    </row>
    <row r="66" spans="2:11" ht="13.8" x14ac:dyDescent="0.3">
      <c r="B66" s="55" t="s">
        <v>70</v>
      </c>
      <c r="C66" s="180" t="s">
        <v>71</v>
      </c>
      <c r="D66" s="55"/>
      <c r="E66" s="56">
        <v>0</v>
      </c>
      <c r="F66" s="41"/>
      <c r="G66" s="53"/>
      <c r="H66" s="53"/>
      <c r="I66" s="53"/>
      <c r="J66" s="53"/>
      <c r="K66" s="53"/>
    </row>
    <row r="67" spans="2:11" ht="13.8" x14ac:dyDescent="0.3">
      <c r="B67" s="37"/>
      <c r="C67" s="181"/>
      <c r="D67" s="41"/>
      <c r="E67" s="58"/>
      <c r="F67" s="59"/>
      <c r="G67" s="53"/>
      <c r="H67" s="53"/>
      <c r="I67" s="53"/>
      <c r="J67" s="53"/>
      <c r="K67" s="53"/>
    </row>
    <row r="68" spans="2:11" ht="13.8" x14ac:dyDescent="0.3">
      <c r="B68" s="60" t="s">
        <v>72</v>
      </c>
      <c r="C68" s="182">
        <f>C64*E66</f>
        <v>0</v>
      </c>
      <c r="D68" s="162" t="s">
        <v>334</v>
      </c>
      <c r="E68" s="58"/>
      <c r="F68" s="59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  <c r="I69" s="53"/>
      <c r="J69" s="53"/>
      <c r="K69" s="53"/>
    </row>
    <row r="70" spans="2:11" ht="13.8" x14ac:dyDescent="0.3">
      <c r="B70" s="55" t="s">
        <v>97</v>
      </c>
      <c r="C70" s="180" t="s">
        <v>71</v>
      </c>
      <c r="D70" s="55"/>
      <c r="E70" s="56">
        <v>0</v>
      </c>
      <c r="F70" s="41"/>
      <c r="G70" s="53"/>
      <c r="H70" s="53"/>
      <c r="I70" s="53"/>
      <c r="J70" s="53"/>
      <c r="K70" s="53"/>
    </row>
    <row r="71" spans="2:11" ht="13.8" x14ac:dyDescent="0.3">
      <c r="B71" s="37"/>
      <c r="C71" s="181"/>
      <c r="D71" s="41"/>
      <c r="E71" s="58"/>
      <c r="F71" s="59"/>
      <c r="G71" s="53"/>
      <c r="H71" s="53"/>
    </row>
    <row r="72" spans="2:11" ht="13.8" x14ac:dyDescent="0.3">
      <c r="B72" s="60" t="s">
        <v>94</v>
      </c>
      <c r="C72" s="182">
        <f>IF((C64*E66)&gt;0,(C68*E70),IF((C64*E66)=0,(C64*E70)))</f>
        <v>0</v>
      </c>
      <c r="D72" s="162" t="s">
        <v>334</v>
      </c>
      <c r="E72" s="58"/>
      <c r="F72" s="59"/>
      <c r="G72" s="53"/>
      <c r="H72" s="53"/>
    </row>
    <row r="73" spans="2:11" ht="13.8" thickBot="1" x14ac:dyDescent="0.3">
      <c r="B73" s="41"/>
      <c r="C73" s="41"/>
      <c r="D73" s="41"/>
      <c r="E73" s="41"/>
      <c r="F73" s="41"/>
    </row>
    <row r="74" spans="2:11" ht="13.8" thickBot="1" x14ac:dyDescent="0.3">
      <c r="B74" s="71" t="s">
        <v>74</v>
      </c>
      <c r="C74" s="62"/>
      <c r="D74" s="62"/>
      <c r="E74" s="63"/>
      <c r="F74" s="72" t="s">
        <v>75</v>
      </c>
      <c r="G74" s="2"/>
      <c r="H74" s="3"/>
    </row>
  </sheetData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Planilha50"/>
  <dimension ref="B2:K70"/>
  <sheetViews>
    <sheetView topLeftCell="A32" workbookViewId="0">
      <selection activeCell="K39" sqref="K39"/>
    </sheetView>
  </sheetViews>
  <sheetFormatPr defaultRowHeight="13.2" x14ac:dyDescent="0.25"/>
  <cols>
    <col min="2" max="2" width="32.33203125" customWidth="1"/>
    <col min="3" max="3" width="16" customWidth="1"/>
    <col min="6" max="6" width="14" customWidth="1"/>
  </cols>
  <sheetData>
    <row r="2" spans="2:8" ht="13.8" thickBot="1" x14ac:dyDescent="0.3"/>
    <row r="3" spans="2:8" ht="13.8" thickBot="1" x14ac:dyDescent="0.3">
      <c r="B3" s="1" t="s">
        <v>0</v>
      </c>
      <c r="C3" s="2"/>
      <c r="D3" s="3"/>
      <c r="E3" s="64" t="s">
        <v>324</v>
      </c>
    </row>
    <row r="4" spans="2:8" ht="13.8" thickBot="1" x14ac:dyDescent="0.3">
      <c r="B4" s="5"/>
      <c r="C4" s="6"/>
      <c r="D4" s="6"/>
    </row>
    <row r="5" spans="2:8" x14ac:dyDescent="0.25">
      <c r="B5" s="66" t="s">
        <v>485</v>
      </c>
      <c r="C5" s="7"/>
      <c r="D5" s="7"/>
      <c r="E5" s="7"/>
      <c r="F5" s="7"/>
      <c r="G5" s="7"/>
      <c r="H5" s="67"/>
    </row>
    <row r="6" spans="2:8" x14ac:dyDescent="0.25">
      <c r="B6" s="68" t="s">
        <v>315</v>
      </c>
      <c r="C6" s="10"/>
      <c r="D6" s="10"/>
      <c r="E6" s="10"/>
      <c r="F6" s="10"/>
      <c r="G6" s="10"/>
      <c r="H6" s="69"/>
    </row>
    <row r="7" spans="2:8" x14ac:dyDescent="0.25">
      <c r="B7" s="68" t="s">
        <v>316</v>
      </c>
      <c r="C7" s="10"/>
      <c r="D7" s="10"/>
      <c r="E7" s="10"/>
      <c r="F7" s="10"/>
      <c r="G7" s="10"/>
      <c r="H7" s="69"/>
    </row>
    <row r="8" spans="2:8" x14ac:dyDescent="0.25">
      <c r="B8" s="68" t="s">
        <v>403</v>
      </c>
      <c r="C8" s="10"/>
      <c r="D8" s="10"/>
      <c r="E8" s="10"/>
      <c r="F8" s="10"/>
      <c r="G8" s="10"/>
      <c r="H8" s="69"/>
    </row>
    <row r="9" spans="2:8" x14ac:dyDescent="0.25">
      <c r="B9" s="68" t="s">
        <v>317</v>
      </c>
      <c r="C9" s="10"/>
      <c r="D9" s="10"/>
      <c r="E9" s="10"/>
      <c r="F9" s="10"/>
      <c r="G9" s="10"/>
      <c r="H9" s="69"/>
    </row>
    <row r="10" spans="2:8" x14ac:dyDescent="0.25">
      <c r="B10" s="68" t="s">
        <v>318</v>
      </c>
      <c r="C10" s="10"/>
      <c r="D10" s="10"/>
      <c r="E10" s="10"/>
      <c r="F10" s="10"/>
      <c r="G10" s="10"/>
      <c r="H10" s="69"/>
    </row>
    <row r="11" spans="2:8" ht="13.8" thickBot="1" x14ac:dyDescent="0.3">
      <c r="B11" s="13"/>
      <c r="C11" s="14"/>
      <c r="D11" s="14"/>
      <c r="E11" s="14"/>
      <c r="F11" s="14"/>
      <c r="G11" s="14"/>
      <c r="H11" s="65"/>
    </row>
    <row r="12" spans="2:8" x14ac:dyDescent="0.25">
      <c r="B12" s="5"/>
      <c r="C12" s="6"/>
      <c r="D12" s="6"/>
    </row>
    <row r="13" spans="2:8" x14ac:dyDescent="0.25">
      <c r="B13" s="114"/>
      <c r="C13" s="115"/>
      <c r="D13" s="109"/>
      <c r="E13" s="109"/>
      <c r="F13" s="109"/>
      <c r="G13" s="109"/>
      <c r="H13" s="109"/>
    </row>
    <row r="14" spans="2:8" x14ac:dyDescent="0.25">
      <c r="B14" s="115"/>
      <c r="C14" s="109"/>
      <c r="D14" s="109"/>
      <c r="E14" s="109"/>
      <c r="F14" s="109"/>
      <c r="G14" s="109"/>
      <c r="H14" s="109"/>
    </row>
    <row r="15" spans="2:8" ht="13.8" thickBot="1" x14ac:dyDescent="0.3">
      <c r="B15" s="109"/>
      <c r="C15" s="175"/>
      <c r="D15" s="154"/>
      <c r="E15" s="154"/>
      <c r="F15" s="154"/>
      <c r="G15" s="116"/>
      <c r="H15" s="116"/>
    </row>
    <row r="16" spans="2:8" ht="13.8" thickBot="1" x14ac:dyDescent="0.3">
      <c r="B16" s="64" t="s">
        <v>327</v>
      </c>
      <c r="C16" s="153">
        <v>500</v>
      </c>
      <c r="D16" s="154"/>
      <c r="E16" s="154"/>
      <c r="F16" s="154"/>
      <c r="G16" s="116"/>
      <c r="H16" s="116"/>
    </row>
    <row r="17" spans="2:11" ht="13.8" thickBot="1" x14ac:dyDescent="0.3">
      <c r="B17" s="64" t="s">
        <v>328</v>
      </c>
      <c r="C17" s="153">
        <v>50</v>
      </c>
      <c r="D17" s="154"/>
      <c r="E17" s="154"/>
      <c r="F17" s="154"/>
      <c r="G17" s="116"/>
      <c r="H17" s="116"/>
    </row>
    <row r="18" spans="2:11" x14ac:dyDescent="0.25">
      <c r="C18" s="145"/>
      <c r="D18" s="145"/>
      <c r="E18" s="145"/>
      <c r="F18" s="145"/>
    </row>
    <row r="19" spans="2:11" ht="13.8" x14ac:dyDescent="0.3">
      <c r="B19" s="117"/>
      <c r="C19" s="160"/>
      <c r="D19" s="161"/>
      <c r="E19" s="161"/>
      <c r="F19" s="161"/>
      <c r="G19" s="118"/>
      <c r="H19" s="118"/>
      <c r="I19" s="25"/>
      <c r="J19" s="25"/>
      <c r="K19" s="25"/>
    </row>
    <row r="20" spans="2:11" ht="14.4" thickBot="1" x14ac:dyDescent="0.35">
      <c r="B20" s="25"/>
      <c r="C20" s="155"/>
      <c r="D20" s="155"/>
      <c r="E20" s="155"/>
      <c r="F20" s="155"/>
      <c r="G20" s="25"/>
      <c r="H20" s="25"/>
      <c r="I20" s="25"/>
      <c r="J20" s="25"/>
      <c r="K20" s="25"/>
    </row>
    <row r="21" spans="2:11" ht="14.4" thickBot="1" x14ac:dyDescent="0.3">
      <c r="B21" s="64" t="s">
        <v>30</v>
      </c>
      <c r="C21" s="156"/>
      <c r="D21" s="157"/>
      <c r="E21" s="156"/>
      <c r="F21" s="158">
        <f>(C16-C17)/65</f>
        <v>6.9230769230769234</v>
      </c>
      <c r="G21" s="152" t="s">
        <v>334</v>
      </c>
      <c r="H21" s="32"/>
      <c r="I21" s="73" t="s">
        <v>31</v>
      </c>
      <c r="J21" s="32"/>
      <c r="K21" s="32"/>
    </row>
    <row r="22" spans="2:11" ht="15.6" x14ac:dyDescent="0.25">
      <c r="B22" s="34"/>
      <c r="C22" s="32"/>
      <c r="D22" s="35"/>
      <c r="E22" s="32"/>
      <c r="F22" s="33"/>
      <c r="G22" s="32"/>
      <c r="H22" s="32"/>
      <c r="I22" s="32"/>
      <c r="J22" s="32"/>
      <c r="K22" s="32"/>
    </row>
    <row r="23" spans="2:11" ht="13.8" x14ac:dyDescent="0.25">
      <c r="B23" s="36" t="s">
        <v>34</v>
      </c>
      <c r="C23" s="32"/>
      <c r="D23" s="35"/>
      <c r="E23" s="32"/>
      <c r="F23" s="33"/>
      <c r="G23" s="32"/>
      <c r="H23" s="32"/>
      <c r="I23" s="32"/>
      <c r="J23" s="32"/>
      <c r="K23" s="32"/>
    </row>
    <row r="24" spans="2:11" ht="15.6" x14ac:dyDescent="0.25">
      <c r="B24" s="34"/>
      <c r="C24" s="32"/>
      <c r="D24" s="35"/>
      <c r="E24" s="32"/>
      <c r="F24" s="40" t="s">
        <v>37</v>
      </c>
      <c r="G24" s="32"/>
      <c r="H24" s="32"/>
      <c r="I24" s="37"/>
      <c r="J24" s="32"/>
      <c r="K24" s="32"/>
    </row>
    <row r="25" spans="2:11" x14ac:dyDescent="0.25">
      <c r="B25" s="38" t="s">
        <v>35</v>
      </c>
      <c r="C25" s="38"/>
      <c r="D25" s="38" t="s">
        <v>36</v>
      </c>
      <c r="E25" s="39">
        <v>0</v>
      </c>
      <c r="F25" s="42" t="s">
        <v>21</v>
      </c>
    </row>
    <row r="26" spans="2:11" x14ac:dyDescent="0.25">
      <c r="B26" s="41" t="s">
        <v>76</v>
      </c>
      <c r="C26" s="41"/>
      <c r="D26" s="41" t="s">
        <v>36</v>
      </c>
      <c r="E26" s="39">
        <v>0</v>
      </c>
      <c r="F26" s="42" t="s">
        <v>17</v>
      </c>
    </row>
    <row r="27" spans="2:11" x14ac:dyDescent="0.25">
      <c r="B27" s="38" t="s">
        <v>40</v>
      </c>
      <c r="C27" s="38"/>
      <c r="D27" s="38" t="s">
        <v>36</v>
      </c>
      <c r="E27" s="39">
        <v>0</v>
      </c>
      <c r="F27" s="42" t="s">
        <v>23</v>
      </c>
    </row>
    <row r="29" spans="2:11" x14ac:dyDescent="0.25">
      <c r="B29" s="38" t="s">
        <v>77</v>
      </c>
      <c r="C29" s="44"/>
      <c r="D29" s="38"/>
      <c r="E29" s="38"/>
      <c r="F29" s="38"/>
      <c r="G29" s="38"/>
      <c r="H29" s="38"/>
      <c r="I29" s="38"/>
      <c r="J29" s="45">
        <v>3</v>
      </c>
      <c r="K29" s="39">
        <v>0</v>
      </c>
    </row>
    <row r="30" spans="2:11" x14ac:dyDescent="0.25">
      <c r="B30" s="41" t="s">
        <v>78</v>
      </c>
      <c r="C30" s="46"/>
      <c r="D30" s="41"/>
      <c r="E30" s="41"/>
      <c r="F30" s="41"/>
      <c r="G30" s="41"/>
      <c r="H30" s="41"/>
      <c r="I30" s="41"/>
      <c r="J30" s="45">
        <v>2</v>
      </c>
      <c r="K30" s="39">
        <v>0</v>
      </c>
    </row>
    <row r="31" spans="2:11" x14ac:dyDescent="0.25">
      <c r="B31" s="38" t="s">
        <v>79</v>
      </c>
      <c r="C31" s="44"/>
      <c r="D31" s="38"/>
      <c r="E31" s="38"/>
      <c r="F31" s="38"/>
      <c r="G31" s="38"/>
      <c r="H31" s="38"/>
      <c r="I31" s="38"/>
      <c r="J31" s="45">
        <v>2</v>
      </c>
      <c r="K31" s="39">
        <v>0</v>
      </c>
    </row>
    <row r="32" spans="2:11" x14ac:dyDescent="0.25">
      <c r="B32" s="41" t="s">
        <v>80</v>
      </c>
      <c r="C32" s="46"/>
      <c r="D32" s="41"/>
      <c r="E32" s="41"/>
      <c r="F32" s="41"/>
      <c r="G32" s="41"/>
      <c r="H32" s="41"/>
      <c r="I32" s="41"/>
      <c r="J32" s="45">
        <v>3</v>
      </c>
      <c r="K32" s="39">
        <v>0</v>
      </c>
    </row>
    <row r="33" spans="2:11" x14ac:dyDescent="0.25">
      <c r="B33" s="38" t="s">
        <v>81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82</v>
      </c>
      <c r="C34" s="46"/>
      <c r="D34" s="41"/>
      <c r="E34" s="41"/>
      <c r="F34" s="41"/>
      <c r="G34" s="41"/>
      <c r="H34" s="41"/>
      <c r="I34" s="41"/>
      <c r="J34" s="45">
        <v>2</v>
      </c>
      <c r="K34" s="39">
        <v>0</v>
      </c>
    </row>
    <row r="35" spans="2:11" x14ac:dyDescent="0.25">
      <c r="B35" s="38" t="s">
        <v>50</v>
      </c>
      <c r="C35" s="44"/>
      <c r="D35" s="38"/>
      <c r="E35" s="38"/>
      <c r="F35" s="38"/>
      <c r="G35" s="38"/>
      <c r="H35" s="38"/>
      <c r="I35" s="38"/>
      <c r="J35" s="45">
        <v>3</v>
      </c>
      <c r="K35" s="39">
        <v>0</v>
      </c>
    </row>
    <row r="36" spans="2:11" x14ac:dyDescent="0.25">
      <c r="B36" s="41" t="s">
        <v>83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52</v>
      </c>
      <c r="C37" s="44"/>
      <c r="D37" s="38"/>
      <c r="E37" s="38"/>
      <c r="F37" s="38"/>
      <c r="G37" s="38"/>
      <c r="H37" s="38"/>
      <c r="I37" s="38"/>
      <c r="J37" s="45">
        <v>2</v>
      </c>
      <c r="K37" s="39">
        <v>0</v>
      </c>
    </row>
    <row r="38" spans="2:11" x14ac:dyDescent="0.25">
      <c r="B38" s="41" t="s">
        <v>84</v>
      </c>
      <c r="C38" s="46"/>
      <c r="D38" s="41"/>
      <c r="E38" s="41"/>
      <c r="F38" s="41"/>
      <c r="G38" s="41"/>
      <c r="H38" s="41"/>
      <c r="I38" s="41"/>
      <c r="J38" s="45">
        <v>3</v>
      </c>
      <c r="K38" s="39">
        <v>3</v>
      </c>
    </row>
    <row r="39" spans="2:11" x14ac:dyDescent="0.25">
      <c r="B39" s="38" t="s">
        <v>85</v>
      </c>
      <c r="C39" s="44"/>
      <c r="D39" s="38"/>
      <c r="E39" s="38"/>
      <c r="F39" s="38"/>
      <c r="G39" s="38"/>
      <c r="H39" s="38"/>
      <c r="I39" s="38"/>
      <c r="J39" s="45">
        <v>2</v>
      </c>
      <c r="K39" s="39">
        <v>0</v>
      </c>
    </row>
    <row r="40" spans="2:11" x14ac:dyDescent="0.25">
      <c r="B40" s="41" t="s">
        <v>86</v>
      </c>
      <c r="C40" s="46"/>
      <c r="D40" s="41"/>
      <c r="E40" s="41"/>
      <c r="F40" s="41"/>
      <c r="G40" s="41"/>
      <c r="H40" s="41"/>
      <c r="I40" s="41"/>
      <c r="J40" s="45">
        <v>2</v>
      </c>
      <c r="K40" s="39">
        <v>0</v>
      </c>
    </row>
    <row r="41" spans="2:11" x14ac:dyDescent="0.25">
      <c r="B41" s="38" t="s">
        <v>87</v>
      </c>
      <c r="C41" s="44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335</v>
      </c>
      <c r="C42" s="46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337</v>
      </c>
      <c r="C43" s="38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88</v>
      </c>
      <c r="C44" s="41"/>
      <c r="D44" s="41"/>
      <c r="E44" s="41"/>
      <c r="F44" s="41"/>
      <c r="G44" s="41"/>
      <c r="H44" s="41"/>
      <c r="I44" s="41"/>
      <c r="J44" s="45">
        <v>3</v>
      </c>
      <c r="K44" s="39">
        <v>0</v>
      </c>
    </row>
    <row r="45" spans="2:11" x14ac:dyDescent="0.25">
      <c r="B45" s="38" t="s">
        <v>336</v>
      </c>
      <c r="C45" s="38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41" t="s">
        <v>54</v>
      </c>
      <c r="C46" s="41"/>
      <c r="D46" s="41"/>
      <c r="E46" s="41"/>
      <c r="F46" s="41"/>
      <c r="G46" s="41"/>
      <c r="H46" s="41"/>
      <c r="I46" s="41"/>
      <c r="J46" s="45">
        <v>3</v>
      </c>
      <c r="K46" s="39">
        <v>0</v>
      </c>
    </row>
    <row r="47" spans="2:11" x14ac:dyDescent="0.25">
      <c r="B47" s="38" t="s">
        <v>56</v>
      </c>
      <c r="C47" s="38"/>
      <c r="D47" s="38"/>
      <c r="E47" s="38"/>
      <c r="F47" s="38"/>
      <c r="G47" s="38"/>
      <c r="H47" s="38"/>
      <c r="I47" s="38"/>
      <c r="J47" s="45">
        <v>2</v>
      </c>
      <c r="K47" s="39">
        <v>0</v>
      </c>
    </row>
    <row r="48" spans="2:11" x14ac:dyDescent="0.25">
      <c r="B48" s="38" t="s">
        <v>88</v>
      </c>
      <c r="C48" s="44"/>
      <c r="D48" s="38"/>
      <c r="E48" s="38"/>
      <c r="F48" s="38"/>
      <c r="G48" s="38"/>
      <c r="H48" s="38"/>
      <c r="I48" s="38"/>
      <c r="J48" s="45">
        <v>3</v>
      </c>
      <c r="K48" s="39">
        <v>0</v>
      </c>
    </row>
    <row r="50" spans="2:11" ht="14.4" x14ac:dyDescent="0.3">
      <c r="B50" s="43" t="s">
        <v>59</v>
      </c>
    </row>
    <row r="52" spans="2:11" ht="14.4" x14ac:dyDescent="0.35">
      <c r="B52" s="38" t="s">
        <v>89</v>
      </c>
      <c r="C52" s="47"/>
      <c r="D52" s="47"/>
      <c r="E52" s="47"/>
      <c r="F52" s="47"/>
      <c r="G52" s="47"/>
      <c r="H52" s="47"/>
      <c r="I52" s="47"/>
      <c r="J52" s="131">
        <v>0.5</v>
      </c>
      <c r="K52" s="49">
        <v>0</v>
      </c>
    </row>
    <row r="53" spans="2:11" ht="14.4" x14ac:dyDescent="0.35">
      <c r="B53" s="41" t="s">
        <v>61</v>
      </c>
      <c r="J53" s="131">
        <v>0.5</v>
      </c>
      <c r="K53" s="49">
        <v>0</v>
      </c>
    </row>
    <row r="54" spans="2:11" ht="14.4" x14ac:dyDescent="0.35">
      <c r="B54" s="38" t="s">
        <v>90</v>
      </c>
      <c r="C54" s="47"/>
      <c r="D54" s="47"/>
      <c r="E54" s="47"/>
      <c r="F54" s="47"/>
      <c r="G54" s="47"/>
      <c r="H54" s="47"/>
      <c r="I54" s="47"/>
      <c r="J54" s="131">
        <v>0.5</v>
      </c>
      <c r="K54" s="49">
        <v>0</v>
      </c>
    </row>
    <row r="55" spans="2:11" ht="14.4" x14ac:dyDescent="0.35">
      <c r="B55" s="41" t="s">
        <v>63</v>
      </c>
      <c r="J55" s="131">
        <v>0.25</v>
      </c>
      <c r="K55" s="49">
        <v>0</v>
      </c>
    </row>
    <row r="56" spans="2:11" ht="14.4" x14ac:dyDescent="0.35">
      <c r="K56" s="50"/>
    </row>
    <row r="57" spans="2:11" ht="14.4" x14ac:dyDescent="0.35">
      <c r="B57" s="54" t="s">
        <v>91</v>
      </c>
      <c r="C57" s="183">
        <f>50+(F21*(((E25+E26+E27)+(K29+K30+K31+K32+K33+K34+K35+K36+K37+K38+K39+K40+K41+K42+K43+K44+K45+K46+K47+K48))-(K52+K53+K54+K55)))</f>
        <v>70.769230769230774</v>
      </c>
      <c r="D57" s="149" t="s">
        <v>334</v>
      </c>
      <c r="E57" s="54"/>
      <c r="F57" s="53"/>
      <c r="G57" s="53"/>
      <c r="H57" s="53"/>
      <c r="K57" s="50"/>
    </row>
    <row r="58" spans="2:11" ht="14.4" x14ac:dyDescent="0.35">
      <c r="B58" s="54" t="s">
        <v>92</v>
      </c>
      <c r="C58" s="183">
        <v>50</v>
      </c>
      <c r="D58" s="149" t="s">
        <v>334</v>
      </c>
      <c r="E58" s="54"/>
      <c r="F58" s="53"/>
      <c r="G58" s="53"/>
      <c r="H58" s="53"/>
      <c r="K58" s="50"/>
    </row>
    <row r="59" spans="2:11" ht="14.4" x14ac:dyDescent="0.35">
      <c r="C59" s="184"/>
      <c r="D59" s="53"/>
      <c r="E59" s="54"/>
      <c r="F59" s="53"/>
      <c r="G59" s="53"/>
      <c r="H59" s="53"/>
      <c r="K59" s="50"/>
    </row>
    <row r="60" spans="2:11" ht="13.8" x14ac:dyDescent="0.3">
      <c r="B60" s="51" t="s">
        <v>69</v>
      </c>
      <c r="C60" s="178">
        <f>IF(C57&lt;C58,C58,C57)</f>
        <v>70.769230769230774</v>
      </c>
      <c r="D60" s="162" t="s">
        <v>334</v>
      </c>
      <c r="E60" s="54"/>
      <c r="F60" s="53"/>
      <c r="G60" s="53"/>
      <c r="H60" s="53"/>
      <c r="I60" s="53"/>
      <c r="J60" s="53"/>
      <c r="K60" s="53"/>
    </row>
    <row r="61" spans="2:11" ht="13.8" x14ac:dyDescent="0.3">
      <c r="B61" s="53"/>
      <c r="C61" s="179"/>
      <c r="D61" s="53"/>
      <c r="E61" s="53"/>
      <c r="F61" s="53"/>
      <c r="G61" s="53"/>
      <c r="H61" s="53"/>
      <c r="I61" s="53"/>
      <c r="J61" s="53"/>
      <c r="K61" s="53"/>
    </row>
    <row r="62" spans="2:11" ht="13.8" x14ac:dyDescent="0.3">
      <c r="B62" s="55" t="s">
        <v>70</v>
      </c>
      <c r="C62" s="180" t="s">
        <v>71</v>
      </c>
      <c r="D62" s="55"/>
      <c r="E62" s="56">
        <v>0</v>
      </c>
      <c r="F62" s="41"/>
      <c r="G62" s="53"/>
      <c r="H62" s="53"/>
      <c r="I62" s="53"/>
      <c r="J62" s="53"/>
      <c r="K62" s="53"/>
    </row>
    <row r="63" spans="2:11" ht="13.8" x14ac:dyDescent="0.3">
      <c r="B63" s="37"/>
      <c r="C63" s="181"/>
      <c r="D63" s="41"/>
      <c r="E63" s="58"/>
      <c r="F63" s="59"/>
      <c r="G63" s="53"/>
      <c r="H63" s="53"/>
      <c r="I63" s="53"/>
      <c r="J63" s="53"/>
      <c r="K63" s="53"/>
    </row>
    <row r="64" spans="2:11" ht="13.8" x14ac:dyDescent="0.3">
      <c r="B64" s="60" t="s">
        <v>72</v>
      </c>
      <c r="C64" s="182">
        <f>C60*E62</f>
        <v>0</v>
      </c>
      <c r="D64" s="162" t="s">
        <v>334</v>
      </c>
      <c r="E64" s="58"/>
      <c r="F64" s="59"/>
      <c r="G64" s="53"/>
      <c r="H64" s="53"/>
      <c r="I64" s="53"/>
      <c r="J64" s="53"/>
      <c r="K64" s="53"/>
    </row>
    <row r="65" spans="2:11" ht="13.8" x14ac:dyDescent="0.3">
      <c r="B65" s="37"/>
      <c r="C65" s="181"/>
      <c r="D65" s="41"/>
      <c r="E65" s="58"/>
      <c r="F65" s="59"/>
      <c r="G65" s="53"/>
      <c r="H65" s="53"/>
      <c r="I65" s="53"/>
      <c r="J65" s="53"/>
      <c r="K65" s="53"/>
    </row>
    <row r="66" spans="2:11" ht="13.8" x14ac:dyDescent="0.3">
      <c r="B66" s="55" t="s">
        <v>97</v>
      </c>
      <c r="C66" s="180" t="s">
        <v>71</v>
      </c>
      <c r="D66" s="55"/>
      <c r="E66" s="56">
        <v>0</v>
      </c>
      <c r="F66" s="41"/>
      <c r="G66" s="53"/>
      <c r="H66" s="53"/>
      <c r="I66" s="53"/>
      <c r="J66" s="53"/>
      <c r="K66" s="53"/>
    </row>
    <row r="67" spans="2:11" ht="13.8" x14ac:dyDescent="0.3">
      <c r="B67" s="37"/>
      <c r="C67" s="181"/>
      <c r="D67" s="41"/>
      <c r="E67" s="58"/>
      <c r="F67" s="59"/>
      <c r="G67" s="53"/>
      <c r="H67" s="53"/>
    </row>
    <row r="68" spans="2:11" ht="13.8" x14ac:dyDescent="0.3">
      <c r="B68" s="60" t="s">
        <v>94</v>
      </c>
      <c r="C68" s="182">
        <f>IF((C60*E62)&gt;0,(C64*E66),IF((C60*E62)=0,(C60*E66)))</f>
        <v>0</v>
      </c>
      <c r="D68" s="162" t="s">
        <v>334</v>
      </c>
      <c r="E68" s="58"/>
      <c r="F68" s="59"/>
      <c r="G68" s="53"/>
      <c r="H68" s="53"/>
    </row>
    <row r="69" spans="2:11" ht="14.4" thickBot="1" x14ac:dyDescent="0.35">
      <c r="B69" s="37"/>
      <c r="C69" s="57"/>
      <c r="D69" s="41"/>
      <c r="E69" s="58"/>
      <c r="F69" s="59"/>
      <c r="G69" s="53"/>
      <c r="H69" s="53"/>
    </row>
    <row r="70" spans="2:11" ht="13.8" thickBot="1" x14ac:dyDescent="0.3">
      <c r="B70" s="71" t="s">
        <v>74</v>
      </c>
      <c r="C70" s="62"/>
      <c r="D70" s="62"/>
      <c r="E70" s="63"/>
      <c r="F70" s="72" t="s">
        <v>75</v>
      </c>
      <c r="G70" s="2"/>
      <c r="H70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Planilha51"/>
  <dimension ref="B2:K68"/>
  <sheetViews>
    <sheetView topLeftCell="A41" workbookViewId="0">
      <selection activeCell="K36" sqref="K36"/>
    </sheetView>
  </sheetViews>
  <sheetFormatPr defaultRowHeight="13.2" x14ac:dyDescent="0.25"/>
  <cols>
    <col min="2" max="2" width="32.33203125" customWidth="1"/>
    <col min="3" max="3" width="16" customWidth="1"/>
    <col min="6" max="6" width="14" customWidth="1"/>
    <col min="8" max="8" width="9.6640625" customWidth="1"/>
  </cols>
  <sheetData>
    <row r="2" spans="2:8" ht="13.8" thickBot="1" x14ac:dyDescent="0.3"/>
    <row r="3" spans="2:8" ht="13.8" thickBot="1" x14ac:dyDescent="0.3">
      <c r="B3" s="1" t="s">
        <v>0</v>
      </c>
      <c r="C3" s="2"/>
      <c r="D3" s="3"/>
      <c r="E3" s="64" t="s">
        <v>487</v>
      </c>
    </row>
    <row r="4" spans="2:8" ht="13.8" thickBot="1" x14ac:dyDescent="0.3">
      <c r="B4" s="5"/>
      <c r="C4" s="6"/>
      <c r="D4" s="6"/>
    </row>
    <row r="5" spans="2:8" x14ac:dyDescent="0.25">
      <c r="B5" s="66" t="s">
        <v>490</v>
      </c>
      <c r="C5" s="7"/>
      <c r="D5" s="7"/>
      <c r="E5" s="7"/>
      <c r="F5" s="7"/>
      <c r="G5" s="7"/>
      <c r="H5" s="67"/>
    </row>
    <row r="6" spans="2:8" x14ac:dyDescent="0.25">
      <c r="B6" s="68" t="s">
        <v>321</v>
      </c>
      <c r="C6" s="10"/>
      <c r="D6" s="10"/>
      <c r="E6" s="10"/>
      <c r="F6" s="10"/>
      <c r="G6" s="10"/>
      <c r="H6" s="69"/>
    </row>
    <row r="7" spans="2:8" x14ac:dyDescent="0.25">
      <c r="B7" s="68" t="s">
        <v>322</v>
      </c>
      <c r="C7" s="10"/>
      <c r="D7" s="10"/>
      <c r="E7" s="10"/>
      <c r="F7" s="10"/>
      <c r="G7" s="10"/>
      <c r="H7" s="69"/>
    </row>
    <row r="8" spans="2:8" x14ac:dyDescent="0.25">
      <c r="B8" s="68" t="s">
        <v>323</v>
      </c>
      <c r="C8" s="10"/>
      <c r="D8" s="10"/>
      <c r="E8" s="10"/>
      <c r="F8" s="10"/>
      <c r="G8" s="10"/>
      <c r="H8" s="69"/>
    </row>
    <row r="9" spans="2:8" ht="13.8" thickBot="1" x14ac:dyDescent="0.3">
      <c r="B9" s="13" t="s">
        <v>486</v>
      </c>
      <c r="C9" s="14"/>
      <c r="D9" s="14"/>
      <c r="E9" s="14"/>
      <c r="F9" s="14"/>
      <c r="G9" s="14"/>
      <c r="H9" s="65"/>
    </row>
    <row r="10" spans="2:8" x14ac:dyDescent="0.25">
      <c r="B10" s="5"/>
      <c r="C10" s="6"/>
      <c r="D10" s="6"/>
    </row>
    <row r="11" spans="2:8" x14ac:dyDescent="0.25">
      <c r="B11" s="114"/>
      <c r="C11" s="115"/>
      <c r="D11" s="109"/>
      <c r="E11" s="109"/>
      <c r="F11" s="109"/>
      <c r="G11" s="109"/>
      <c r="H11" s="109"/>
    </row>
    <row r="12" spans="2:8" x14ac:dyDescent="0.25">
      <c r="B12" s="115"/>
      <c r="C12" s="109"/>
      <c r="D12" s="109"/>
      <c r="E12" s="109"/>
      <c r="F12" s="109"/>
      <c r="G12" s="109"/>
      <c r="H12" s="109"/>
    </row>
    <row r="13" spans="2:8" ht="13.8" thickBot="1" x14ac:dyDescent="0.3">
      <c r="B13" s="109"/>
      <c r="C13" s="109"/>
      <c r="D13" s="116"/>
      <c r="E13" s="116"/>
      <c r="F13" s="116"/>
      <c r="G13" s="116"/>
      <c r="H13" s="116"/>
    </row>
    <row r="14" spans="2:8" ht="13.8" thickBot="1" x14ac:dyDescent="0.3">
      <c r="B14" s="64" t="s">
        <v>488</v>
      </c>
      <c r="C14" s="153">
        <v>2500</v>
      </c>
      <c r="D14" s="154"/>
      <c r="E14" s="154"/>
      <c r="F14" s="154"/>
      <c r="G14" s="116"/>
      <c r="H14" s="116"/>
    </row>
    <row r="15" spans="2:8" ht="13.8" thickBot="1" x14ac:dyDescent="0.3">
      <c r="B15" s="64" t="s">
        <v>489</v>
      </c>
      <c r="C15" s="153">
        <v>250</v>
      </c>
      <c r="D15" s="154"/>
      <c r="E15" s="154"/>
      <c r="F15" s="154"/>
      <c r="G15" s="116"/>
      <c r="H15" s="116"/>
    </row>
    <row r="16" spans="2:8" x14ac:dyDescent="0.25">
      <c r="C16" s="145"/>
      <c r="D16" s="145"/>
      <c r="E16" s="145"/>
      <c r="F16" s="145"/>
    </row>
    <row r="17" spans="2:11" ht="13.8" x14ac:dyDescent="0.3">
      <c r="B17" s="117"/>
      <c r="C17" s="160"/>
      <c r="D17" s="161"/>
      <c r="E17" s="161"/>
      <c r="F17" s="161"/>
      <c r="G17" s="118"/>
      <c r="H17" s="118"/>
      <c r="I17" s="25"/>
      <c r="J17" s="25"/>
      <c r="K17" s="25"/>
    </row>
    <row r="18" spans="2:11" ht="14.4" thickBot="1" x14ac:dyDescent="0.35">
      <c r="B18" s="25"/>
      <c r="C18" s="155"/>
      <c r="D18" s="155"/>
      <c r="E18" s="155"/>
      <c r="F18" s="155"/>
      <c r="G18" s="25"/>
      <c r="H18" s="25"/>
      <c r="I18" s="25"/>
      <c r="J18" s="25"/>
      <c r="K18" s="25"/>
    </row>
    <row r="19" spans="2:11" ht="14.4" thickBot="1" x14ac:dyDescent="0.3">
      <c r="B19" s="64" t="s">
        <v>30</v>
      </c>
      <c r="C19" s="156"/>
      <c r="D19" s="157"/>
      <c r="E19" s="156"/>
      <c r="F19" s="158">
        <f>(C14-C15)/65</f>
        <v>34.615384615384613</v>
      </c>
      <c r="G19" s="152" t="s">
        <v>334</v>
      </c>
      <c r="H19" s="32"/>
      <c r="I19" s="73" t="s">
        <v>31</v>
      </c>
      <c r="J19" s="32"/>
      <c r="K19" s="32"/>
    </row>
    <row r="20" spans="2:11" ht="15.6" x14ac:dyDescent="0.25">
      <c r="B20" s="34"/>
      <c r="C20" s="32"/>
      <c r="D20" s="35"/>
      <c r="E20" s="32"/>
      <c r="F20" s="33"/>
      <c r="G20" s="32"/>
      <c r="H20" s="32"/>
      <c r="I20" s="32"/>
      <c r="J20" s="32"/>
      <c r="K20" s="32"/>
    </row>
    <row r="21" spans="2:11" ht="13.8" x14ac:dyDescent="0.25">
      <c r="B21" s="36" t="s">
        <v>34</v>
      </c>
      <c r="C21" s="32"/>
      <c r="D21" s="35"/>
      <c r="E21" s="32"/>
      <c r="F21" s="33"/>
      <c r="G21" s="32"/>
      <c r="H21" s="32"/>
      <c r="I21" s="32"/>
      <c r="J21" s="32"/>
      <c r="K21" s="32"/>
    </row>
    <row r="22" spans="2:11" ht="15.6" x14ac:dyDescent="0.25">
      <c r="B22" s="34"/>
      <c r="C22" s="32"/>
      <c r="D22" s="35"/>
      <c r="E22" s="32"/>
      <c r="F22" s="40" t="s">
        <v>37</v>
      </c>
      <c r="G22" s="32"/>
      <c r="H22" s="32"/>
      <c r="I22" s="37"/>
      <c r="J22" s="32"/>
      <c r="K22" s="32"/>
    </row>
    <row r="23" spans="2:11" x14ac:dyDescent="0.25">
      <c r="B23" s="38" t="s">
        <v>35</v>
      </c>
      <c r="C23" s="38"/>
      <c r="D23" s="38" t="s">
        <v>36</v>
      </c>
      <c r="E23" s="39">
        <v>0</v>
      </c>
      <c r="F23" s="42" t="s">
        <v>21</v>
      </c>
    </row>
    <row r="24" spans="2:11" x14ac:dyDescent="0.25">
      <c r="B24" s="41" t="s">
        <v>76</v>
      </c>
      <c r="C24" s="41"/>
      <c r="D24" s="41" t="s">
        <v>36</v>
      </c>
      <c r="E24" s="39">
        <v>0</v>
      </c>
      <c r="F24" s="42" t="s">
        <v>17</v>
      </c>
    </row>
    <row r="25" spans="2:11" x14ac:dyDescent="0.25">
      <c r="B25" s="38" t="s">
        <v>40</v>
      </c>
      <c r="C25" s="38"/>
      <c r="D25" s="38" t="s">
        <v>36</v>
      </c>
      <c r="E25" s="39">
        <v>0</v>
      </c>
      <c r="F25" s="42" t="s">
        <v>23</v>
      </c>
    </row>
    <row r="27" spans="2:11" x14ac:dyDescent="0.25">
      <c r="B27" s="38" t="s">
        <v>77</v>
      </c>
      <c r="C27" s="44"/>
      <c r="D27" s="38"/>
      <c r="E27" s="38"/>
      <c r="F27" s="38"/>
      <c r="G27" s="38"/>
      <c r="H27" s="38"/>
      <c r="I27" s="38"/>
      <c r="J27" s="45">
        <v>3</v>
      </c>
      <c r="K27" s="39">
        <v>0</v>
      </c>
    </row>
    <row r="28" spans="2:11" x14ac:dyDescent="0.25">
      <c r="B28" s="41" t="s">
        <v>78</v>
      </c>
      <c r="C28" s="46"/>
      <c r="D28" s="41"/>
      <c r="E28" s="41"/>
      <c r="F28" s="41"/>
      <c r="G28" s="41"/>
      <c r="H28" s="41"/>
      <c r="I28" s="41"/>
      <c r="J28" s="45">
        <v>2</v>
      </c>
      <c r="K28" s="39">
        <v>0</v>
      </c>
    </row>
    <row r="29" spans="2:11" x14ac:dyDescent="0.25">
      <c r="B29" s="38" t="s">
        <v>79</v>
      </c>
      <c r="C29" s="44"/>
      <c r="D29" s="38"/>
      <c r="E29" s="38"/>
      <c r="F29" s="38"/>
      <c r="G29" s="38"/>
      <c r="H29" s="38"/>
      <c r="I29" s="38"/>
      <c r="J29" s="45">
        <v>2</v>
      </c>
      <c r="K29" s="39">
        <v>0</v>
      </c>
    </row>
    <row r="30" spans="2:11" x14ac:dyDescent="0.25">
      <c r="B30" s="41" t="s">
        <v>80</v>
      </c>
      <c r="C30" s="46"/>
      <c r="D30" s="41"/>
      <c r="E30" s="41"/>
      <c r="F30" s="41"/>
      <c r="G30" s="41"/>
      <c r="H30" s="41"/>
      <c r="I30" s="41"/>
      <c r="J30" s="45">
        <v>3</v>
      </c>
      <c r="K30" s="39">
        <v>0</v>
      </c>
    </row>
    <row r="31" spans="2:11" x14ac:dyDescent="0.25">
      <c r="B31" s="38" t="s">
        <v>81</v>
      </c>
      <c r="C31" s="44"/>
      <c r="D31" s="38"/>
      <c r="E31" s="38"/>
      <c r="F31" s="38"/>
      <c r="G31" s="38"/>
      <c r="H31" s="38"/>
      <c r="I31" s="38"/>
      <c r="J31" s="45">
        <v>3</v>
      </c>
      <c r="K31" s="39">
        <v>0</v>
      </c>
    </row>
    <row r="32" spans="2:11" x14ac:dyDescent="0.25">
      <c r="B32" s="41" t="s">
        <v>82</v>
      </c>
      <c r="C32" s="46"/>
      <c r="D32" s="41"/>
      <c r="E32" s="41"/>
      <c r="F32" s="41"/>
      <c r="G32" s="41"/>
      <c r="H32" s="41"/>
      <c r="I32" s="41"/>
      <c r="J32" s="45">
        <v>2</v>
      </c>
      <c r="K32" s="39">
        <v>0</v>
      </c>
    </row>
    <row r="33" spans="2:11" x14ac:dyDescent="0.25">
      <c r="B33" s="38" t="s">
        <v>50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83</v>
      </c>
      <c r="C34" s="46"/>
      <c r="D34" s="41"/>
      <c r="E34" s="41"/>
      <c r="F34" s="41"/>
      <c r="G34" s="41"/>
      <c r="H34" s="41"/>
      <c r="I34" s="41"/>
      <c r="J34" s="45">
        <v>3</v>
      </c>
      <c r="K34" s="39">
        <v>0</v>
      </c>
    </row>
    <row r="35" spans="2:11" x14ac:dyDescent="0.25">
      <c r="B35" s="38" t="s">
        <v>52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2</v>
      </c>
    </row>
    <row r="36" spans="2:11" x14ac:dyDescent="0.25">
      <c r="B36" s="41" t="s">
        <v>84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85</v>
      </c>
      <c r="C37" s="44"/>
      <c r="D37" s="38"/>
      <c r="E37" s="38"/>
      <c r="F37" s="38"/>
      <c r="G37" s="38"/>
      <c r="H37" s="38"/>
      <c r="I37" s="38"/>
      <c r="J37" s="45">
        <v>2</v>
      </c>
      <c r="K37" s="39">
        <v>0</v>
      </c>
    </row>
    <row r="38" spans="2:11" x14ac:dyDescent="0.25">
      <c r="B38" s="41" t="s">
        <v>86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87</v>
      </c>
      <c r="C39" s="44"/>
      <c r="D39" s="38"/>
      <c r="E39" s="38"/>
      <c r="F39" s="38"/>
      <c r="G39" s="38"/>
      <c r="H39" s="38"/>
      <c r="I39" s="38"/>
      <c r="J39" s="45">
        <v>2</v>
      </c>
      <c r="K39" s="39">
        <v>0</v>
      </c>
    </row>
    <row r="40" spans="2:11" x14ac:dyDescent="0.25">
      <c r="B40" s="41" t="s">
        <v>335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337</v>
      </c>
      <c r="C41" s="38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88</v>
      </c>
      <c r="C42" s="41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336</v>
      </c>
      <c r="C43" s="38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54</v>
      </c>
      <c r="C44" s="41"/>
      <c r="D44" s="41"/>
      <c r="E44" s="41"/>
      <c r="F44" s="41"/>
      <c r="G44" s="41"/>
      <c r="H44" s="41"/>
      <c r="I44" s="41"/>
      <c r="J44" s="45">
        <v>3</v>
      </c>
      <c r="K44" s="39">
        <v>0</v>
      </c>
    </row>
    <row r="45" spans="2:11" x14ac:dyDescent="0.25">
      <c r="B45" s="38" t="s">
        <v>56</v>
      </c>
      <c r="C45" s="38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6" spans="2:11" x14ac:dyDescent="0.25">
      <c r="B46" s="38" t="s">
        <v>88</v>
      </c>
      <c r="C46" s="44"/>
      <c r="D46" s="38"/>
      <c r="E46" s="38"/>
      <c r="F46" s="38"/>
      <c r="G46" s="38"/>
      <c r="H46" s="38"/>
      <c r="I46" s="38"/>
      <c r="J46" s="45">
        <v>3</v>
      </c>
      <c r="K46" s="39">
        <v>0</v>
      </c>
    </row>
    <row r="48" spans="2:11" ht="14.4" x14ac:dyDescent="0.3">
      <c r="B48" s="43" t="s">
        <v>59</v>
      </c>
    </row>
    <row r="50" spans="2:11" ht="14.4" x14ac:dyDescent="0.35">
      <c r="B50" s="38" t="s">
        <v>89</v>
      </c>
      <c r="C50" s="47"/>
      <c r="D50" s="47"/>
      <c r="E50" s="47"/>
      <c r="F50" s="47"/>
      <c r="G50" s="47"/>
      <c r="H50" s="47"/>
      <c r="I50" s="47"/>
      <c r="J50" s="131">
        <v>0.5</v>
      </c>
      <c r="K50" s="49">
        <v>0</v>
      </c>
    </row>
    <row r="51" spans="2:11" ht="14.4" x14ac:dyDescent="0.35">
      <c r="B51" s="41" t="s">
        <v>61</v>
      </c>
      <c r="J51" s="131">
        <v>0.5</v>
      </c>
      <c r="K51" s="49">
        <v>0</v>
      </c>
    </row>
    <row r="52" spans="2:11" ht="14.4" x14ac:dyDescent="0.35">
      <c r="B52" s="38" t="s">
        <v>90</v>
      </c>
      <c r="C52" s="47"/>
      <c r="D52" s="47"/>
      <c r="E52" s="47"/>
      <c r="F52" s="47"/>
      <c r="G52" s="47"/>
      <c r="H52" s="47"/>
      <c r="I52" s="47"/>
      <c r="J52" s="131">
        <v>0.5</v>
      </c>
      <c r="K52" s="49">
        <v>0</v>
      </c>
    </row>
    <row r="53" spans="2:11" ht="14.4" x14ac:dyDescent="0.35">
      <c r="B53" s="41" t="s">
        <v>63</v>
      </c>
      <c r="J53" s="131">
        <v>0.25</v>
      </c>
      <c r="K53" s="49">
        <v>0</v>
      </c>
    </row>
    <row r="54" spans="2:11" ht="14.4" x14ac:dyDescent="0.35">
      <c r="J54" s="138"/>
      <c r="K54" s="50"/>
    </row>
    <row r="55" spans="2:11" ht="14.4" x14ac:dyDescent="0.35">
      <c r="B55" s="54" t="s">
        <v>91</v>
      </c>
      <c r="C55" s="183">
        <f>250+(F19*(((E23+E24+E25)+(K427+K28+K29+K30+K31+K32+K33+K34+K35+K36+K37+K38+K39+K40+K41+K42+K43+K44+K45+K46))-(K50+K51+K52+K53)))</f>
        <v>319.23076923076923</v>
      </c>
      <c r="D55" s="149" t="s">
        <v>334</v>
      </c>
      <c r="E55" s="54"/>
      <c r="F55" s="53"/>
      <c r="G55" s="53"/>
      <c r="H55" s="53"/>
      <c r="K55" s="50"/>
    </row>
    <row r="56" spans="2:11" ht="14.4" x14ac:dyDescent="0.35">
      <c r="B56" s="54" t="s">
        <v>92</v>
      </c>
      <c r="C56" s="183">
        <v>250</v>
      </c>
      <c r="D56" s="149" t="s">
        <v>334</v>
      </c>
      <c r="E56" s="54"/>
      <c r="F56" s="53"/>
      <c r="G56" s="53"/>
      <c r="H56" s="53"/>
      <c r="K56" s="50"/>
    </row>
    <row r="57" spans="2:11" ht="14.4" x14ac:dyDescent="0.35">
      <c r="C57" s="184"/>
      <c r="D57" s="53"/>
      <c r="E57" s="54"/>
      <c r="F57" s="53"/>
      <c r="G57" s="53"/>
      <c r="H57" s="53"/>
      <c r="K57" s="50"/>
    </row>
    <row r="58" spans="2:11" ht="13.8" x14ac:dyDescent="0.3">
      <c r="B58" s="51" t="s">
        <v>69</v>
      </c>
      <c r="C58" s="178">
        <f>IF(C55&lt;C56,C56,C55)</f>
        <v>319.23076923076923</v>
      </c>
      <c r="D58" s="162" t="s">
        <v>334</v>
      </c>
      <c r="E58" s="54"/>
      <c r="F58" s="53"/>
      <c r="G58" s="53"/>
      <c r="H58" s="53"/>
      <c r="I58" s="53"/>
      <c r="J58" s="53"/>
      <c r="K58" s="53"/>
    </row>
    <row r="59" spans="2:11" ht="13.8" x14ac:dyDescent="0.3">
      <c r="B59" s="53"/>
      <c r="C59" s="179"/>
      <c r="D59" s="53"/>
      <c r="E59" s="53"/>
      <c r="F59" s="53"/>
      <c r="G59" s="53"/>
      <c r="H59" s="53"/>
      <c r="I59" s="53"/>
      <c r="J59" s="53"/>
      <c r="K59" s="53"/>
    </row>
    <row r="60" spans="2:11" ht="13.8" x14ac:dyDescent="0.3">
      <c r="B60" s="55" t="s">
        <v>70</v>
      </c>
      <c r="C60" s="180" t="s">
        <v>71</v>
      </c>
      <c r="D60" s="55"/>
      <c r="E60" s="56">
        <v>0</v>
      </c>
      <c r="F60" s="41"/>
      <c r="G60" s="53"/>
      <c r="H60" s="53"/>
      <c r="I60" s="53"/>
      <c r="J60" s="53"/>
      <c r="K60" s="53"/>
    </row>
    <row r="61" spans="2:11" ht="13.8" x14ac:dyDescent="0.3">
      <c r="B61" s="37"/>
      <c r="C61" s="181"/>
      <c r="D61" s="41"/>
      <c r="E61" s="58"/>
      <c r="F61" s="59"/>
      <c r="G61" s="53"/>
      <c r="H61" s="53"/>
      <c r="I61" s="53"/>
      <c r="J61" s="53"/>
      <c r="K61" s="53"/>
    </row>
    <row r="62" spans="2:11" ht="13.8" x14ac:dyDescent="0.3">
      <c r="B62" s="60" t="s">
        <v>72</v>
      </c>
      <c r="C62" s="182">
        <f>C58*E60</f>
        <v>0</v>
      </c>
      <c r="D62" s="162" t="s">
        <v>334</v>
      </c>
      <c r="E62" s="58"/>
      <c r="F62" s="59"/>
      <c r="G62" s="53"/>
      <c r="H62" s="53"/>
      <c r="I62" s="53"/>
      <c r="J62" s="53"/>
      <c r="K62" s="53"/>
    </row>
    <row r="63" spans="2:11" ht="13.8" x14ac:dyDescent="0.3">
      <c r="B63" s="37"/>
      <c r="C63" s="181"/>
      <c r="D63" s="41"/>
      <c r="E63" s="58"/>
      <c r="F63" s="59"/>
      <c r="G63" s="53"/>
      <c r="H63" s="53"/>
      <c r="I63" s="53"/>
      <c r="J63" s="53"/>
      <c r="K63" s="53"/>
    </row>
    <row r="64" spans="2:11" ht="13.8" x14ac:dyDescent="0.3">
      <c r="B64" s="55" t="s">
        <v>97</v>
      </c>
      <c r="C64" s="180" t="s">
        <v>71</v>
      </c>
      <c r="D64" s="55"/>
      <c r="E64" s="56">
        <v>0</v>
      </c>
      <c r="F64" s="41"/>
      <c r="G64" s="53"/>
      <c r="H64" s="53"/>
      <c r="I64" s="53"/>
      <c r="J64" s="53"/>
      <c r="K64" s="53"/>
    </row>
    <row r="65" spans="2:8" ht="13.8" x14ac:dyDescent="0.3">
      <c r="B65" s="37"/>
      <c r="C65" s="181"/>
      <c r="D65" s="41"/>
      <c r="E65" s="58"/>
      <c r="F65" s="59"/>
      <c r="G65" s="53"/>
      <c r="H65" s="53"/>
    </row>
    <row r="66" spans="2:8" ht="13.8" x14ac:dyDescent="0.3">
      <c r="B66" s="60" t="s">
        <v>94</v>
      </c>
      <c r="C66" s="182">
        <f>IF((C58*E60)&gt;0,(C62*E64),IF((C58*E60)=0,(C58*E64)))</f>
        <v>0</v>
      </c>
      <c r="D66" s="162" t="s">
        <v>334</v>
      </c>
      <c r="E66" s="58"/>
      <c r="F66" s="59"/>
      <c r="G66" s="53"/>
      <c r="H66" s="53"/>
    </row>
    <row r="67" spans="2:8" ht="13.8" thickBot="1" x14ac:dyDescent="0.3">
      <c r="B67" s="41"/>
      <c r="C67" s="41"/>
      <c r="D67" s="41"/>
      <c r="E67" s="41"/>
      <c r="F67" s="41"/>
    </row>
    <row r="68" spans="2:8" ht="13.8" thickBot="1" x14ac:dyDescent="0.3">
      <c r="B68" s="71" t="s">
        <v>74</v>
      </c>
      <c r="C68" s="62"/>
      <c r="D68" s="62"/>
      <c r="E68" s="63"/>
      <c r="F68" s="72" t="s">
        <v>75</v>
      </c>
      <c r="G68" s="2"/>
      <c r="H68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Planilha52"/>
  <dimension ref="B2:K67"/>
  <sheetViews>
    <sheetView topLeftCell="A52" workbookViewId="0">
      <selection activeCell="C54" sqref="C54:C65"/>
    </sheetView>
  </sheetViews>
  <sheetFormatPr defaultRowHeight="13.2" x14ac:dyDescent="0.25"/>
  <cols>
    <col min="2" max="2" width="32.33203125" customWidth="1"/>
    <col min="3" max="3" width="16" customWidth="1"/>
    <col min="6" max="6" width="14" customWidth="1"/>
  </cols>
  <sheetData>
    <row r="2" spans="2:11" ht="13.8" thickBot="1" x14ac:dyDescent="0.3"/>
    <row r="3" spans="2:11" ht="13.8" thickBot="1" x14ac:dyDescent="0.3">
      <c r="B3" s="1" t="s">
        <v>0</v>
      </c>
      <c r="C3" s="2"/>
      <c r="D3" s="3"/>
      <c r="E3" s="64" t="s">
        <v>492</v>
      </c>
    </row>
    <row r="4" spans="2:11" ht="13.8" thickBot="1" x14ac:dyDescent="0.3">
      <c r="B4" s="5"/>
      <c r="C4" s="6"/>
      <c r="D4" s="6"/>
    </row>
    <row r="5" spans="2:11" x14ac:dyDescent="0.25">
      <c r="B5" s="66" t="s">
        <v>493</v>
      </c>
      <c r="C5" s="7"/>
      <c r="D5" s="7"/>
      <c r="E5" s="7"/>
      <c r="F5" s="7"/>
      <c r="G5" s="7"/>
      <c r="H5" s="67"/>
    </row>
    <row r="6" spans="2:11" x14ac:dyDescent="0.25">
      <c r="B6" s="68" t="s">
        <v>325</v>
      </c>
      <c r="C6" s="10"/>
      <c r="D6" s="10"/>
      <c r="E6" s="10"/>
      <c r="F6" s="10"/>
      <c r="G6" s="10"/>
      <c r="H6" s="69"/>
    </row>
    <row r="7" spans="2:11" x14ac:dyDescent="0.25">
      <c r="B7" s="68" t="s">
        <v>326</v>
      </c>
      <c r="C7" s="10"/>
      <c r="D7" s="10"/>
      <c r="E7" s="10"/>
      <c r="F7" s="10"/>
      <c r="G7" s="10"/>
      <c r="H7" s="69"/>
    </row>
    <row r="8" spans="2:11" ht="13.8" thickBot="1" x14ac:dyDescent="0.3">
      <c r="B8" s="13" t="s">
        <v>491</v>
      </c>
      <c r="C8" s="14"/>
      <c r="D8" s="14"/>
      <c r="E8" s="14"/>
      <c r="F8" s="14"/>
      <c r="G8" s="14"/>
      <c r="H8" s="65"/>
    </row>
    <row r="9" spans="2:11" x14ac:dyDescent="0.25">
      <c r="B9" s="5"/>
      <c r="C9" s="6"/>
      <c r="D9" s="6"/>
    </row>
    <row r="10" spans="2:11" x14ac:dyDescent="0.25">
      <c r="B10" s="114"/>
      <c r="C10" s="115"/>
      <c r="D10" s="109"/>
      <c r="E10" s="109"/>
      <c r="F10" s="109"/>
      <c r="G10" s="109"/>
      <c r="H10" s="109"/>
    </row>
    <row r="11" spans="2:11" x14ac:dyDescent="0.25">
      <c r="B11" s="115"/>
      <c r="C11" s="109"/>
      <c r="D11" s="109"/>
      <c r="E11" s="109"/>
      <c r="F11" s="109"/>
      <c r="G11" s="109"/>
      <c r="H11" s="109"/>
    </row>
    <row r="12" spans="2:11" ht="13.8" thickBot="1" x14ac:dyDescent="0.3">
      <c r="B12" s="109"/>
      <c r="C12" s="109"/>
      <c r="D12" s="116"/>
      <c r="E12" s="116"/>
      <c r="F12" s="116"/>
      <c r="G12" s="116"/>
      <c r="H12" s="116"/>
    </row>
    <row r="13" spans="2:11" ht="13.8" thickBot="1" x14ac:dyDescent="0.3">
      <c r="B13" s="64" t="s">
        <v>494</v>
      </c>
      <c r="C13" s="153">
        <v>2500</v>
      </c>
      <c r="D13" s="154"/>
      <c r="E13" s="154"/>
      <c r="F13" s="154"/>
      <c r="G13" s="116"/>
      <c r="H13" s="116"/>
    </row>
    <row r="14" spans="2:11" ht="13.8" thickBot="1" x14ac:dyDescent="0.3">
      <c r="B14" s="64" t="s">
        <v>495</v>
      </c>
      <c r="C14" s="153">
        <v>250</v>
      </c>
      <c r="D14" s="154"/>
      <c r="E14" s="154"/>
      <c r="F14" s="154"/>
      <c r="G14" s="116"/>
      <c r="H14" s="116"/>
    </row>
    <row r="15" spans="2:11" x14ac:dyDescent="0.25">
      <c r="C15" s="145"/>
      <c r="D15" s="145"/>
      <c r="E15" s="145"/>
      <c r="F15" s="145"/>
    </row>
    <row r="16" spans="2:11" ht="13.8" x14ac:dyDescent="0.3">
      <c r="B16" s="117"/>
      <c r="C16" s="160"/>
      <c r="D16" s="161"/>
      <c r="E16" s="161"/>
      <c r="F16" s="161"/>
      <c r="G16" s="118"/>
      <c r="H16" s="118"/>
      <c r="I16" s="25"/>
      <c r="J16" s="25"/>
      <c r="K16" s="25"/>
    </row>
    <row r="17" spans="2:11" ht="14.4" thickBot="1" x14ac:dyDescent="0.35">
      <c r="B17" s="25"/>
      <c r="C17" s="155"/>
      <c r="D17" s="155"/>
      <c r="E17" s="155"/>
      <c r="F17" s="155"/>
      <c r="G17" s="25"/>
      <c r="H17" s="25"/>
      <c r="I17" s="25"/>
      <c r="J17" s="25"/>
      <c r="K17" s="25"/>
    </row>
    <row r="18" spans="2:11" ht="14.4" thickBot="1" x14ac:dyDescent="0.3">
      <c r="B18" s="64" t="s">
        <v>30</v>
      </c>
      <c r="C18" s="156"/>
      <c r="D18" s="157"/>
      <c r="E18" s="156"/>
      <c r="F18" s="158">
        <f>(C13-C14)/65</f>
        <v>34.615384615384613</v>
      </c>
      <c r="G18" s="152" t="s">
        <v>334</v>
      </c>
      <c r="H18" s="32"/>
      <c r="I18" s="73" t="s">
        <v>31</v>
      </c>
      <c r="J18" s="32"/>
      <c r="K18" s="32"/>
    </row>
    <row r="19" spans="2:11" ht="15.6" x14ac:dyDescent="0.25">
      <c r="B19" s="34"/>
      <c r="C19" s="32"/>
      <c r="D19" s="35"/>
      <c r="E19" s="32"/>
      <c r="F19" s="33"/>
      <c r="G19" s="32"/>
      <c r="H19" s="32"/>
      <c r="I19" s="32"/>
      <c r="J19" s="32"/>
      <c r="K19" s="32"/>
    </row>
    <row r="20" spans="2:11" ht="13.8" x14ac:dyDescent="0.25">
      <c r="B20" s="36" t="s">
        <v>34</v>
      </c>
      <c r="C20" s="32"/>
      <c r="D20" s="35"/>
      <c r="E20" s="32"/>
      <c r="F20" s="33"/>
      <c r="G20" s="32"/>
      <c r="H20" s="32"/>
      <c r="I20" s="32"/>
      <c r="J20" s="32"/>
      <c r="K20" s="32"/>
    </row>
    <row r="21" spans="2:11" ht="15.6" x14ac:dyDescent="0.25">
      <c r="B21" s="34"/>
      <c r="C21" s="32"/>
      <c r="D21" s="35"/>
      <c r="E21" s="32"/>
      <c r="F21" s="40" t="s">
        <v>37</v>
      </c>
      <c r="G21" s="32"/>
      <c r="H21" s="32"/>
      <c r="I21" s="37"/>
      <c r="J21" s="32"/>
      <c r="K21" s="32"/>
    </row>
    <row r="22" spans="2:11" x14ac:dyDescent="0.25">
      <c r="B22" s="38" t="s">
        <v>35</v>
      </c>
      <c r="C22" s="38"/>
      <c r="D22" s="38" t="s">
        <v>36</v>
      </c>
      <c r="E22" s="39">
        <v>0</v>
      </c>
      <c r="F22" s="42" t="s">
        <v>21</v>
      </c>
    </row>
    <row r="23" spans="2:11" x14ac:dyDescent="0.25">
      <c r="B23" s="41" t="s">
        <v>76</v>
      </c>
      <c r="C23" s="41"/>
      <c r="D23" s="41" t="s">
        <v>36</v>
      </c>
      <c r="E23" s="39">
        <v>0</v>
      </c>
      <c r="F23" s="42" t="s">
        <v>17</v>
      </c>
    </row>
    <row r="24" spans="2:11" x14ac:dyDescent="0.25">
      <c r="B24" s="38" t="s">
        <v>40</v>
      </c>
      <c r="C24" s="38"/>
      <c r="D24" s="38" t="s">
        <v>36</v>
      </c>
      <c r="E24" s="39">
        <v>0</v>
      </c>
      <c r="F24" s="42" t="s">
        <v>23</v>
      </c>
    </row>
    <row r="26" spans="2:11" x14ac:dyDescent="0.25">
      <c r="B26" s="38" t="s">
        <v>77</v>
      </c>
      <c r="C26" s="44"/>
      <c r="D26" s="38"/>
      <c r="E26" s="38"/>
      <c r="F26" s="38"/>
      <c r="G26" s="38"/>
      <c r="H26" s="38"/>
      <c r="I26" s="38"/>
      <c r="J26" s="45">
        <v>3</v>
      </c>
      <c r="K26" s="39">
        <v>0</v>
      </c>
    </row>
    <row r="27" spans="2:11" x14ac:dyDescent="0.25">
      <c r="B27" s="41" t="s">
        <v>78</v>
      </c>
      <c r="C27" s="46"/>
      <c r="D27" s="41"/>
      <c r="E27" s="41"/>
      <c r="F27" s="41"/>
      <c r="G27" s="41"/>
      <c r="H27" s="41"/>
      <c r="I27" s="41"/>
      <c r="J27" s="45">
        <v>2</v>
      </c>
      <c r="K27" s="39">
        <v>0</v>
      </c>
    </row>
    <row r="28" spans="2:11" x14ac:dyDescent="0.25">
      <c r="B28" s="38" t="s">
        <v>79</v>
      </c>
      <c r="C28" s="44"/>
      <c r="D28" s="38"/>
      <c r="E28" s="38"/>
      <c r="F28" s="38"/>
      <c r="G28" s="38"/>
      <c r="H28" s="38"/>
      <c r="I28" s="38"/>
      <c r="J28" s="45">
        <v>2</v>
      </c>
      <c r="K28" s="39">
        <v>0</v>
      </c>
    </row>
    <row r="29" spans="2:11" x14ac:dyDescent="0.25">
      <c r="B29" s="41" t="s">
        <v>80</v>
      </c>
      <c r="C29" s="46"/>
      <c r="D29" s="41"/>
      <c r="E29" s="41"/>
      <c r="F29" s="41"/>
      <c r="G29" s="41"/>
      <c r="H29" s="41"/>
      <c r="I29" s="41"/>
      <c r="J29" s="45">
        <v>3</v>
      </c>
      <c r="K29" s="39">
        <v>0</v>
      </c>
    </row>
    <row r="30" spans="2:11" x14ac:dyDescent="0.25">
      <c r="B30" s="38" t="s">
        <v>81</v>
      </c>
      <c r="C30" s="44"/>
      <c r="D30" s="38"/>
      <c r="E30" s="38"/>
      <c r="F30" s="38"/>
      <c r="G30" s="38"/>
      <c r="H30" s="38"/>
      <c r="I30" s="38"/>
      <c r="J30" s="45">
        <v>3</v>
      </c>
      <c r="K30" s="39">
        <v>0</v>
      </c>
    </row>
    <row r="31" spans="2:11" x14ac:dyDescent="0.25">
      <c r="B31" s="41" t="s">
        <v>82</v>
      </c>
      <c r="C31" s="46"/>
      <c r="D31" s="41"/>
      <c r="E31" s="41"/>
      <c r="F31" s="41"/>
      <c r="G31" s="41"/>
      <c r="H31" s="41"/>
      <c r="I31" s="41"/>
      <c r="J31" s="45">
        <v>2</v>
      </c>
      <c r="K31" s="39">
        <v>0</v>
      </c>
    </row>
    <row r="32" spans="2:11" x14ac:dyDescent="0.25">
      <c r="B32" s="38" t="s">
        <v>50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83</v>
      </c>
      <c r="C33" s="46"/>
      <c r="D33" s="41"/>
      <c r="E33" s="41"/>
      <c r="F33" s="41"/>
      <c r="G33" s="41"/>
      <c r="H33" s="41"/>
      <c r="I33" s="41"/>
      <c r="J33" s="45">
        <v>3</v>
      </c>
      <c r="K33" s="39">
        <v>0</v>
      </c>
    </row>
    <row r="34" spans="2:11" x14ac:dyDescent="0.25">
      <c r="B34" s="38" t="s">
        <v>52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84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85</v>
      </c>
      <c r="C36" s="44"/>
      <c r="D36" s="38"/>
      <c r="E36" s="38"/>
      <c r="F36" s="38"/>
      <c r="G36" s="38"/>
      <c r="H36" s="38"/>
      <c r="I36" s="38"/>
      <c r="J36" s="45">
        <v>2</v>
      </c>
      <c r="K36" s="39">
        <v>0</v>
      </c>
    </row>
    <row r="37" spans="2:11" x14ac:dyDescent="0.25">
      <c r="B37" s="41" t="s">
        <v>86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87</v>
      </c>
      <c r="C38" s="44"/>
      <c r="D38" s="38"/>
      <c r="E38" s="38"/>
      <c r="F38" s="38"/>
      <c r="G38" s="38"/>
      <c r="H38" s="38"/>
      <c r="I38" s="38"/>
      <c r="J38" s="45">
        <v>2</v>
      </c>
      <c r="K38" s="39">
        <v>0</v>
      </c>
    </row>
    <row r="39" spans="2:11" x14ac:dyDescent="0.25">
      <c r="B39" s="41" t="s">
        <v>335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337</v>
      </c>
      <c r="C40" s="38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88</v>
      </c>
      <c r="C41" s="41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336</v>
      </c>
      <c r="C42" s="38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54</v>
      </c>
      <c r="C43" s="41"/>
      <c r="D43" s="41"/>
      <c r="E43" s="41"/>
      <c r="F43" s="41"/>
      <c r="G43" s="41"/>
      <c r="H43" s="41"/>
      <c r="I43" s="41"/>
      <c r="J43" s="45">
        <v>3</v>
      </c>
      <c r="K43" s="39">
        <v>0</v>
      </c>
    </row>
    <row r="44" spans="2:11" x14ac:dyDescent="0.25">
      <c r="B44" s="38" t="s">
        <v>56</v>
      </c>
      <c r="C44" s="38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38" t="s">
        <v>88</v>
      </c>
      <c r="C45" s="44"/>
      <c r="D45" s="38"/>
      <c r="E45" s="38"/>
      <c r="F45" s="38"/>
      <c r="G45" s="38"/>
      <c r="H45" s="38"/>
      <c r="I45" s="38"/>
      <c r="J45" s="45">
        <v>3</v>
      </c>
      <c r="K45" s="39">
        <v>0</v>
      </c>
    </row>
    <row r="47" spans="2:11" ht="14.4" x14ac:dyDescent="0.3">
      <c r="B47" s="43" t="s">
        <v>59</v>
      </c>
    </row>
    <row r="49" spans="2:11" ht="14.4" x14ac:dyDescent="0.35">
      <c r="B49" s="38" t="s">
        <v>89</v>
      </c>
      <c r="C49" s="47"/>
      <c r="D49" s="47"/>
      <c r="E49" s="47"/>
      <c r="F49" s="47"/>
      <c r="G49" s="47"/>
      <c r="H49" s="47"/>
      <c r="I49" s="47"/>
      <c r="J49" s="131">
        <v>0.5</v>
      </c>
      <c r="K49" s="49">
        <v>0</v>
      </c>
    </row>
    <row r="50" spans="2:11" ht="14.4" x14ac:dyDescent="0.35">
      <c r="B50" s="41" t="s">
        <v>61</v>
      </c>
      <c r="J50" s="131">
        <v>0.5</v>
      </c>
      <c r="K50" s="49">
        <v>0</v>
      </c>
    </row>
    <row r="51" spans="2:11" ht="14.4" x14ac:dyDescent="0.35">
      <c r="B51" s="38" t="s">
        <v>90</v>
      </c>
      <c r="C51" s="47"/>
      <c r="D51" s="47"/>
      <c r="E51" s="47"/>
      <c r="F51" s="47"/>
      <c r="G51" s="47"/>
      <c r="H51" s="47"/>
      <c r="I51" s="47"/>
      <c r="J51" s="131">
        <v>0.5</v>
      </c>
      <c r="K51" s="49">
        <v>0</v>
      </c>
    </row>
    <row r="52" spans="2:11" ht="14.4" x14ac:dyDescent="0.35">
      <c r="B52" s="41" t="s">
        <v>63</v>
      </c>
      <c r="J52" s="131">
        <v>0.25</v>
      </c>
      <c r="K52" s="49">
        <v>0</v>
      </c>
    </row>
    <row r="53" spans="2:11" ht="14.4" x14ac:dyDescent="0.35">
      <c r="K53" s="50"/>
    </row>
    <row r="54" spans="2:11" ht="14.4" x14ac:dyDescent="0.35">
      <c r="B54" s="54" t="s">
        <v>91</v>
      </c>
      <c r="C54" s="183">
        <f>250+(F18*(((E22+E23+E24)+(K26+K27+K28+K29+K30+K31+K32+K33+K34+K35+K36+K37+K38+K39+K40+K41+K42+K43+K44+K45))-(K49+K50+K51+K52)))</f>
        <v>250</v>
      </c>
      <c r="D54" s="149" t="s">
        <v>334</v>
      </c>
      <c r="E54" s="54"/>
      <c r="F54" s="53"/>
      <c r="G54" s="53"/>
      <c r="H54" s="53"/>
      <c r="K54" s="50"/>
    </row>
    <row r="55" spans="2:11" ht="14.4" x14ac:dyDescent="0.35">
      <c r="B55" s="54" t="s">
        <v>92</v>
      </c>
      <c r="C55" s="183">
        <v>250</v>
      </c>
      <c r="D55" s="149" t="s">
        <v>334</v>
      </c>
      <c r="E55" s="54"/>
      <c r="F55" s="53"/>
      <c r="G55" s="53"/>
      <c r="H55" s="53"/>
      <c r="K55" s="50"/>
    </row>
    <row r="56" spans="2:11" ht="14.4" x14ac:dyDescent="0.35">
      <c r="C56" s="184"/>
      <c r="D56" s="53"/>
      <c r="E56" s="54"/>
      <c r="F56" s="53"/>
      <c r="G56" s="53"/>
      <c r="H56" s="53"/>
      <c r="K56" s="50"/>
    </row>
    <row r="57" spans="2:11" ht="13.8" x14ac:dyDescent="0.3">
      <c r="B57" s="51" t="s">
        <v>69</v>
      </c>
      <c r="C57" s="178">
        <f>IF(C54&lt;C55,C55,C54)</f>
        <v>250</v>
      </c>
      <c r="D57" s="162" t="s">
        <v>334</v>
      </c>
      <c r="E57" s="54"/>
      <c r="F57" s="53"/>
      <c r="G57" s="53"/>
      <c r="H57" s="53"/>
      <c r="I57" s="53"/>
      <c r="J57" s="53"/>
      <c r="K57" s="53"/>
    </row>
    <row r="58" spans="2:11" ht="13.8" x14ac:dyDescent="0.3">
      <c r="B58" s="53"/>
      <c r="C58" s="179"/>
      <c r="D58" s="53"/>
      <c r="E58" s="53"/>
      <c r="F58" s="53"/>
      <c r="G58" s="53"/>
      <c r="H58" s="53"/>
      <c r="I58" s="53"/>
      <c r="J58" s="53"/>
      <c r="K58" s="53"/>
    </row>
    <row r="59" spans="2:11" ht="13.8" x14ac:dyDescent="0.3">
      <c r="B59" s="55" t="s">
        <v>70</v>
      </c>
      <c r="C59" s="180" t="s">
        <v>71</v>
      </c>
      <c r="D59" s="55"/>
      <c r="E59" s="56">
        <v>0</v>
      </c>
      <c r="F59" s="41"/>
      <c r="G59" s="53"/>
      <c r="H59" s="53"/>
      <c r="I59" s="53"/>
      <c r="J59" s="53"/>
      <c r="K59" s="53"/>
    </row>
    <row r="60" spans="2:11" ht="13.8" x14ac:dyDescent="0.3">
      <c r="B60" s="37"/>
      <c r="C60" s="181"/>
      <c r="D60" s="41"/>
      <c r="E60" s="58"/>
      <c r="F60" s="59"/>
      <c r="G60" s="53"/>
      <c r="H60" s="53"/>
      <c r="I60" s="53"/>
      <c r="J60" s="53"/>
      <c r="K60" s="53"/>
    </row>
    <row r="61" spans="2:11" ht="13.8" x14ac:dyDescent="0.3">
      <c r="B61" s="60" t="s">
        <v>72</v>
      </c>
      <c r="C61" s="182">
        <f>C54*E59</f>
        <v>0</v>
      </c>
      <c r="D61" s="162" t="s">
        <v>334</v>
      </c>
      <c r="E61" s="58"/>
      <c r="F61" s="59"/>
      <c r="G61" s="53"/>
      <c r="H61" s="53"/>
      <c r="I61" s="53"/>
      <c r="J61" s="53"/>
      <c r="K61" s="53"/>
    </row>
    <row r="62" spans="2:11" ht="13.8" x14ac:dyDescent="0.3">
      <c r="B62" s="37"/>
      <c r="C62" s="181"/>
      <c r="D62" s="41"/>
      <c r="E62" s="58"/>
      <c r="F62" s="59"/>
      <c r="G62" s="53"/>
      <c r="H62" s="53"/>
      <c r="I62" s="53"/>
      <c r="J62" s="53"/>
      <c r="K62" s="53"/>
    </row>
    <row r="63" spans="2:11" ht="13.8" x14ac:dyDescent="0.3">
      <c r="B63" s="55" t="s">
        <v>97</v>
      </c>
      <c r="C63" s="180" t="s">
        <v>71</v>
      </c>
      <c r="D63" s="55"/>
      <c r="E63" s="56">
        <v>0</v>
      </c>
      <c r="F63" s="41"/>
      <c r="G63" s="53"/>
      <c r="H63" s="53"/>
      <c r="I63" s="53"/>
      <c r="J63" s="53"/>
      <c r="K63" s="53"/>
    </row>
    <row r="64" spans="2:11" ht="13.8" x14ac:dyDescent="0.3">
      <c r="B64" s="37"/>
      <c r="C64" s="181"/>
      <c r="D64" s="41"/>
      <c r="E64" s="58"/>
      <c r="F64" s="59"/>
      <c r="G64" s="53"/>
      <c r="H64" s="53"/>
    </row>
    <row r="65" spans="2:8" ht="13.8" x14ac:dyDescent="0.3">
      <c r="B65" s="60" t="s">
        <v>94</v>
      </c>
      <c r="C65" s="182">
        <f>IF((C54*E59)&gt;0,(C61*E63),IF((C54*E59)=0,(C54*E63)))</f>
        <v>0</v>
      </c>
      <c r="D65" s="162" t="s">
        <v>334</v>
      </c>
      <c r="E65" s="58"/>
      <c r="F65" s="59"/>
      <c r="G65" s="53"/>
      <c r="H65" s="53"/>
    </row>
    <row r="66" spans="2:8" ht="13.8" thickBot="1" x14ac:dyDescent="0.3">
      <c r="B66" s="41"/>
      <c r="C66" s="41"/>
      <c r="D66" s="41"/>
      <c r="E66" s="41"/>
      <c r="F66" s="41"/>
    </row>
    <row r="67" spans="2:8" ht="13.8" thickBot="1" x14ac:dyDescent="0.3">
      <c r="B67" s="71" t="s">
        <v>74</v>
      </c>
      <c r="C67" s="62"/>
      <c r="D67" s="62"/>
      <c r="E67" s="63"/>
      <c r="F67" s="72" t="s">
        <v>75</v>
      </c>
      <c r="G67" s="2"/>
      <c r="H67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Planilha53"/>
  <dimension ref="B2:K67"/>
  <sheetViews>
    <sheetView topLeftCell="A49" workbookViewId="0">
      <selection activeCell="C54" sqref="C54:C65"/>
    </sheetView>
  </sheetViews>
  <sheetFormatPr defaultRowHeight="13.2" x14ac:dyDescent="0.25"/>
  <cols>
    <col min="2" max="2" width="32.33203125" customWidth="1"/>
    <col min="3" max="3" width="16" customWidth="1"/>
    <col min="6" max="6" width="14" customWidth="1"/>
  </cols>
  <sheetData>
    <row r="2" spans="2:11" ht="13.8" thickBot="1" x14ac:dyDescent="0.3"/>
    <row r="3" spans="2:11" ht="13.8" thickBot="1" x14ac:dyDescent="0.3">
      <c r="B3" s="1" t="s">
        <v>0</v>
      </c>
      <c r="C3" s="2"/>
      <c r="D3" s="3"/>
      <c r="E3" s="64" t="s">
        <v>497</v>
      </c>
    </row>
    <row r="4" spans="2:11" ht="13.8" thickBot="1" x14ac:dyDescent="0.3">
      <c r="B4" s="5"/>
      <c r="C4" s="6"/>
      <c r="D4" s="6"/>
    </row>
    <row r="5" spans="2:11" x14ac:dyDescent="0.25">
      <c r="B5" s="66" t="s">
        <v>498</v>
      </c>
      <c r="C5" s="7"/>
      <c r="D5" s="7"/>
      <c r="E5" s="7"/>
      <c r="F5" s="7"/>
      <c r="G5" s="7"/>
      <c r="H5" s="67"/>
    </row>
    <row r="6" spans="2:11" x14ac:dyDescent="0.25">
      <c r="B6" s="68" t="s">
        <v>329</v>
      </c>
      <c r="C6" s="10"/>
      <c r="D6" s="10"/>
      <c r="E6" s="10"/>
      <c r="F6" s="10"/>
      <c r="G6" s="10"/>
      <c r="H6" s="69"/>
    </row>
    <row r="7" spans="2:11" x14ac:dyDescent="0.25">
      <c r="B7" s="68" t="s">
        <v>330</v>
      </c>
      <c r="C7" s="10"/>
      <c r="D7" s="10"/>
      <c r="E7" s="10"/>
      <c r="F7" s="10"/>
      <c r="G7" s="10"/>
      <c r="H7" s="69"/>
    </row>
    <row r="8" spans="2:11" ht="13.8" thickBot="1" x14ac:dyDescent="0.3">
      <c r="B8" s="13" t="s">
        <v>496</v>
      </c>
      <c r="C8" s="14"/>
      <c r="D8" s="14"/>
      <c r="E8" s="14"/>
      <c r="F8" s="14"/>
      <c r="G8" s="14"/>
      <c r="H8" s="65"/>
    </row>
    <row r="9" spans="2:11" x14ac:dyDescent="0.25">
      <c r="B9" s="5"/>
      <c r="C9" s="6"/>
      <c r="D9" s="6"/>
    </row>
    <row r="10" spans="2:11" x14ac:dyDescent="0.25">
      <c r="B10" s="114"/>
      <c r="C10" s="115"/>
      <c r="D10" s="109"/>
      <c r="E10" s="109"/>
      <c r="F10" s="109"/>
      <c r="G10" s="109"/>
      <c r="H10" s="109"/>
    </row>
    <row r="11" spans="2:11" x14ac:dyDescent="0.25">
      <c r="B11" s="115"/>
      <c r="C11" s="109"/>
      <c r="D11" s="109"/>
      <c r="E11" s="109"/>
      <c r="F11" s="109"/>
      <c r="G11" s="109"/>
      <c r="H11" s="109"/>
    </row>
    <row r="12" spans="2:11" ht="13.8" thickBot="1" x14ac:dyDescent="0.3">
      <c r="B12" s="109"/>
      <c r="C12" s="109"/>
      <c r="D12" s="116"/>
      <c r="E12" s="116"/>
      <c r="F12" s="116"/>
      <c r="G12" s="116"/>
      <c r="H12" s="116"/>
    </row>
    <row r="13" spans="2:11" ht="13.8" thickBot="1" x14ac:dyDescent="0.3">
      <c r="B13" s="64" t="s">
        <v>331</v>
      </c>
      <c r="C13" s="153">
        <v>8500</v>
      </c>
      <c r="D13" s="154"/>
      <c r="E13" s="154"/>
      <c r="F13" s="154"/>
      <c r="G13" s="116"/>
      <c r="H13" s="116"/>
    </row>
    <row r="14" spans="2:11" ht="13.8" thickBot="1" x14ac:dyDescent="0.3">
      <c r="B14" s="64" t="s">
        <v>332</v>
      </c>
      <c r="C14" s="153">
        <v>500</v>
      </c>
      <c r="D14" s="154"/>
      <c r="E14" s="154"/>
      <c r="F14" s="154"/>
      <c r="G14" s="116"/>
      <c r="H14" s="116"/>
    </row>
    <row r="15" spans="2:11" x14ac:dyDescent="0.25">
      <c r="C15" s="145"/>
      <c r="D15" s="145"/>
      <c r="E15" s="145"/>
      <c r="F15" s="145"/>
    </row>
    <row r="16" spans="2:11" ht="13.8" x14ac:dyDescent="0.3">
      <c r="B16" s="117"/>
      <c r="C16" s="160"/>
      <c r="D16" s="161"/>
      <c r="E16" s="161"/>
      <c r="F16" s="161"/>
      <c r="G16" s="118"/>
      <c r="H16" s="118"/>
      <c r="I16" s="25"/>
      <c r="J16" s="25"/>
      <c r="K16" s="25"/>
    </row>
    <row r="17" spans="2:11" ht="14.4" thickBot="1" x14ac:dyDescent="0.35">
      <c r="B17" s="25"/>
      <c r="C17" s="155"/>
      <c r="D17" s="155"/>
      <c r="E17" s="155"/>
      <c r="F17" s="155"/>
      <c r="G17" s="25"/>
      <c r="H17" s="25"/>
      <c r="I17" s="25"/>
      <c r="J17" s="25"/>
      <c r="K17" s="25"/>
    </row>
    <row r="18" spans="2:11" ht="14.4" thickBot="1" x14ac:dyDescent="0.3">
      <c r="B18" s="64" t="s">
        <v>30</v>
      </c>
      <c r="C18" s="156"/>
      <c r="D18" s="157"/>
      <c r="E18" s="156"/>
      <c r="F18" s="158">
        <f>(C13-C14)/65</f>
        <v>123.07692307692308</v>
      </c>
      <c r="G18" s="152" t="s">
        <v>334</v>
      </c>
      <c r="H18" s="32"/>
      <c r="I18" s="73" t="s">
        <v>31</v>
      </c>
      <c r="J18" s="32"/>
      <c r="K18" s="32"/>
    </row>
    <row r="19" spans="2:11" ht="15.6" x14ac:dyDescent="0.25">
      <c r="B19" s="34"/>
      <c r="C19" s="32"/>
      <c r="D19" s="35"/>
      <c r="E19" s="32"/>
      <c r="F19" s="33"/>
      <c r="G19" s="32"/>
      <c r="H19" s="32"/>
      <c r="I19" s="32"/>
      <c r="J19" s="32"/>
      <c r="K19" s="32"/>
    </row>
    <row r="20" spans="2:11" ht="13.8" x14ac:dyDescent="0.25">
      <c r="B20" s="36" t="s">
        <v>34</v>
      </c>
      <c r="C20" s="32"/>
      <c r="D20" s="35"/>
      <c r="E20" s="32"/>
      <c r="F20" s="33"/>
      <c r="G20" s="32"/>
      <c r="H20" s="32"/>
      <c r="I20" s="32"/>
      <c r="J20" s="32"/>
      <c r="K20" s="32"/>
    </row>
    <row r="21" spans="2:11" ht="15.6" x14ac:dyDescent="0.25">
      <c r="B21" s="34"/>
      <c r="C21" s="32"/>
      <c r="D21" s="35"/>
      <c r="E21" s="32"/>
      <c r="F21" s="40" t="s">
        <v>37</v>
      </c>
      <c r="G21" s="32"/>
      <c r="H21" s="32"/>
      <c r="I21" s="37"/>
      <c r="J21" s="32"/>
      <c r="K21" s="32"/>
    </row>
    <row r="22" spans="2:11" x14ac:dyDescent="0.25">
      <c r="B22" s="38" t="s">
        <v>35</v>
      </c>
      <c r="C22" s="38"/>
      <c r="D22" s="38" t="s">
        <v>36</v>
      </c>
      <c r="E22" s="39">
        <v>0</v>
      </c>
      <c r="F22" s="42" t="s">
        <v>21</v>
      </c>
    </row>
    <row r="23" spans="2:11" x14ac:dyDescent="0.25">
      <c r="B23" s="41" t="s">
        <v>76</v>
      </c>
      <c r="C23" s="41"/>
      <c r="D23" s="41" t="s">
        <v>36</v>
      </c>
      <c r="E23" s="39">
        <v>0</v>
      </c>
      <c r="F23" s="42" t="s">
        <v>17</v>
      </c>
    </row>
    <row r="24" spans="2:11" x14ac:dyDescent="0.25">
      <c r="B24" s="38" t="s">
        <v>40</v>
      </c>
      <c r="C24" s="38"/>
      <c r="D24" s="38" t="s">
        <v>36</v>
      </c>
      <c r="E24" s="39">
        <v>0</v>
      </c>
      <c r="F24" s="42" t="s">
        <v>23</v>
      </c>
    </row>
    <row r="26" spans="2:11" x14ac:dyDescent="0.25">
      <c r="B26" s="38" t="s">
        <v>77</v>
      </c>
      <c r="C26" s="44"/>
      <c r="D26" s="38"/>
      <c r="E26" s="38"/>
      <c r="F26" s="38"/>
      <c r="G26" s="38"/>
      <c r="H26" s="38"/>
      <c r="I26" s="38"/>
      <c r="J26" s="45">
        <v>3</v>
      </c>
      <c r="K26" s="39">
        <v>0</v>
      </c>
    </row>
    <row r="27" spans="2:11" x14ac:dyDescent="0.25">
      <c r="B27" s="41" t="s">
        <v>78</v>
      </c>
      <c r="C27" s="46"/>
      <c r="D27" s="41"/>
      <c r="E27" s="41"/>
      <c r="F27" s="41"/>
      <c r="G27" s="41"/>
      <c r="H27" s="41"/>
      <c r="I27" s="41"/>
      <c r="J27" s="45">
        <v>2</v>
      </c>
      <c r="K27" s="39">
        <v>0</v>
      </c>
    </row>
    <row r="28" spans="2:11" x14ac:dyDescent="0.25">
      <c r="B28" s="38" t="s">
        <v>79</v>
      </c>
      <c r="C28" s="44"/>
      <c r="D28" s="38"/>
      <c r="E28" s="38"/>
      <c r="F28" s="38"/>
      <c r="G28" s="38"/>
      <c r="H28" s="38"/>
      <c r="I28" s="38"/>
      <c r="J28" s="45">
        <v>2</v>
      </c>
      <c r="K28" s="39">
        <v>0</v>
      </c>
    </row>
    <row r="29" spans="2:11" x14ac:dyDescent="0.25">
      <c r="B29" s="41" t="s">
        <v>80</v>
      </c>
      <c r="C29" s="46"/>
      <c r="D29" s="41"/>
      <c r="E29" s="41"/>
      <c r="F29" s="41"/>
      <c r="G29" s="41"/>
      <c r="H29" s="41"/>
      <c r="I29" s="41"/>
      <c r="J29" s="45">
        <v>3</v>
      </c>
      <c r="K29" s="39">
        <v>0</v>
      </c>
    </row>
    <row r="30" spans="2:11" x14ac:dyDescent="0.25">
      <c r="B30" s="38" t="s">
        <v>81</v>
      </c>
      <c r="C30" s="44"/>
      <c r="D30" s="38"/>
      <c r="E30" s="38"/>
      <c r="F30" s="38"/>
      <c r="G30" s="38"/>
      <c r="H30" s="38"/>
      <c r="I30" s="38"/>
      <c r="J30" s="45">
        <v>3</v>
      </c>
      <c r="K30" s="39">
        <v>0</v>
      </c>
    </row>
    <row r="31" spans="2:11" x14ac:dyDescent="0.25">
      <c r="B31" s="41" t="s">
        <v>82</v>
      </c>
      <c r="C31" s="46"/>
      <c r="D31" s="41"/>
      <c r="E31" s="41"/>
      <c r="F31" s="41"/>
      <c r="G31" s="41"/>
      <c r="H31" s="41"/>
      <c r="I31" s="41"/>
      <c r="J31" s="45">
        <v>2</v>
      </c>
      <c r="K31" s="39">
        <v>0</v>
      </c>
    </row>
    <row r="32" spans="2:11" x14ac:dyDescent="0.25">
      <c r="B32" s="38" t="s">
        <v>50</v>
      </c>
      <c r="C32" s="44"/>
      <c r="D32" s="38"/>
      <c r="E32" s="38"/>
      <c r="F32" s="38"/>
      <c r="G32" s="38"/>
      <c r="H32" s="38"/>
      <c r="I32" s="38"/>
      <c r="J32" s="45">
        <v>3</v>
      </c>
      <c r="K32" s="39">
        <v>0</v>
      </c>
    </row>
    <row r="33" spans="2:11" x14ac:dyDescent="0.25">
      <c r="B33" s="41" t="s">
        <v>83</v>
      </c>
      <c r="C33" s="46"/>
      <c r="D33" s="41"/>
      <c r="E33" s="41"/>
      <c r="F33" s="41"/>
      <c r="G33" s="41"/>
      <c r="H33" s="41"/>
      <c r="I33" s="41"/>
      <c r="J33" s="45">
        <v>3</v>
      </c>
      <c r="K33" s="39">
        <v>0</v>
      </c>
    </row>
    <row r="34" spans="2:11" x14ac:dyDescent="0.25">
      <c r="B34" s="38" t="s">
        <v>52</v>
      </c>
      <c r="C34" s="44"/>
      <c r="D34" s="38"/>
      <c r="E34" s="38"/>
      <c r="F34" s="38"/>
      <c r="G34" s="38"/>
      <c r="H34" s="38"/>
      <c r="I34" s="38"/>
      <c r="J34" s="45">
        <v>2</v>
      </c>
      <c r="K34" s="39">
        <v>0</v>
      </c>
    </row>
    <row r="35" spans="2:11" x14ac:dyDescent="0.25">
      <c r="B35" s="41" t="s">
        <v>84</v>
      </c>
      <c r="C35" s="46"/>
      <c r="D35" s="41"/>
      <c r="E35" s="41"/>
      <c r="F35" s="41"/>
      <c r="G35" s="41"/>
      <c r="H35" s="41"/>
      <c r="I35" s="41"/>
      <c r="J35" s="45">
        <v>3</v>
      </c>
      <c r="K35" s="39">
        <v>0</v>
      </c>
    </row>
    <row r="36" spans="2:11" x14ac:dyDescent="0.25">
      <c r="B36" s="38" t="s">
        <v>85</v>
      </c>
      <c r="C36" s="44"/>
      <c r="D36" s="38"/>
      <c r="E36" s="38"/>
      <c r="F36" s="38"/>
      <c r="G36" s="38"/>
      <c r="H36" s="38"/>
      <c r="I36" s="38"/>
      <c r="J36" s="45">
        <v>2</v>
      </c>
      <c r="K36" s="39">
        <v>0</v>
      </c>
    </row>
    <row r="37" spans="2:11" x14ac:dyDescent="0.25">
      <c r="B37" s="41" t="s">
        <v>86</v>
      </c>
      <c r="C37" s="46"/>
      <c r="D37" s="41"/>
      <c r="E37" s="41"/>
      <c r="F37" s="41"/>
      <c r="G37" s="41"/>
      <c r="H37" s="41"/>
      <c r="I37" s="41"/>
      <c r="J37" s="45">
        <v>2</v>
      </c>
      <c r="K37" s="39">
        <v>0</v>
      </c>
    </row>
    <row r="38" spans="2:11" x14ac:dyDescent="0.25">
      <c r="B38" s="38" t="s">
        <v>87</v>
      </c>
      <c r="C38" s="44"/>
      <c r="D38" s="38"/>
      <c r="E38" s="38"/>
      <c r="F38" s="38"/>
      <c r="G38" s="38"/>
      <c r="H38" s="38"/>
      <c r="I38" s="38"/>
      <c r="J38" s="45">
        <v>2</v>
      </c>
      <c r="K38" s="39">
        <v>0</v>
      </c>
    </row>
    <row r="39" spans="2:11" x14ac:dyDescent="0.25">
      <c r="B39" s="41" t="s">
        <v>335</v>
      </c>
      <c r="C39" s="46"/>
      <c r="D39" s="41"/>
      <c r="E39" s="41"/>
      <c r="F39" s="41"/>
      <c r="G39" s="41"/>
      <c r="H39" s="41"/>
      <c r="I39" s="41"/>
      <c r="J39" s="45">
        <v>3</v>
      </c>
      <c r="K39" s="39">
        <v>0</v>
      </c>
    </row>
    <row r="40" spans="2:11" x14ac:dyDescent="0.25">
      <c r="B40" s="38" t="s">
        <v>337</v>
      </c>
      <c r="C40" s="38"/>
      <c r="D40" s="38"/>
      <c r="E40" s="38"/>
      <c r="F40" s="38"/>
      <c r="G40" s="38"/>
      <c r="H40" s="38"/>
      <c r="I40" s="38"/>
      <c r="J40" s="45">
        <v>2</v>
      </c>
      <c r="K40" s="39">
        <v>0</v>
      </c>
    </row>
    <row r="41" spans="2:11" x14ac:dyDescent="0.25">
      <c r="B41" s="41" t="s">
        <v>88</v>
      </c>
      <c r="C41" s="41"/>
      <c r="D41" s="41"/>
      <c r="E41" s="41"/>
      <c r="F41" s="41"/>
      <c r="G41" s="41"/>
      <c r="H41" s="41"/>
      <c r="I41" s="41"/>
      <c r="J41" s="45">
        <v>3</v>
      </c>
      <c r="K41" s="39">
        <v>0</v>
      </c>
    </row>
    <row r="42" spans="2:11" x14ac:dyDescent="0.25">
      <c r="B42" s="38" t="s">
        <v>336</v>
      </c>
      <c r="C42" s="38"/>
      <c r="D42" s="38"/>
      <c r="E42" s="38"/>
      <c r="F42" s="38"/>
      <c r="G42" s="38"/>
      <c r="H42" s="38"/>
      <c r="I42" s="38"/>
      <c r="J42" s="45">
        <v>2</v>
      </c>
      <c r="K42" s="39">
        <v>0</v>
      </c>
    </row>
    <row r="43" spans="2:11" x14ac:dyDescent="0.25">
      <c r="B43" s="41" t="s">
        <v>54</v>
      </c>
      <c r="C43" s="41"/>
      <c r="D43" s="41"/>
      <c r="E43" s="41"/>
      <c r="F43" s="41"/>
      <c r="G43" s="41"/>
      <c r="H43" s="41"/>
      <c r="I43" s="41"/>
      <c r="J43" s="45">
        <v>3</v>
      </c>
      <c r="K43" s="39">
        <v>0</v>
      </c>
    </row>
    <row r="44" spans="2:11" x14ac:dyDescent="0.25">
      <c r="B44" s="38" t="s">
        <v>56</v>
      </c>
      <c r="C44" s="38"/>
      <c r="D44" s="38"/>
      <c r="E44" s="38"/>
      <c r="F44" s="38"/>
      <c r="G44" s="38"/>
      <c r="H44" s="38"/>
      <c r="I44" s="38"/>
      <c r="J44" s="45">
        <v>2</v>
      </c>
      <c r="K44" s="39">
        <v>0</v>
      </c>
    </row>
    <row r="45" spans="2:11" x14ac:dyDescent="0.25">
      <c r="B45" s="38" t="s">
        <v>88</v>
      </c>
      <c r="C45" s="44"/>
      <c r="D45" s="38"/>
      <c r="E45" s="38"/>
      <c r="F45" s="38"/>
      <c r="G45" s="38"/>
      <c r="H45" s="38"/>
      <c r="I45" s="38"/>
      <c r="J45" s="45">
        <v>3</v>
      </c>
      <c r="K45" s="39">
        <v>0</v>
      </c>
    </row>
    <row r="47" spans="2:11" ht="14.4" x14ac:dyDescent="0.3">
      <c r="B47" s="43" t="s">
        <v>59</v>
      </c>
    </row>
    <row r="49" spans="2:11" ht="14.4" x14ac:dyDescent="0.35">
      <c r="B49" s="38" t="s">
        <v>89</v>
      </c>
      <c r="C49" s="47"/>
      <c r="D49" s="47"/>
      <c r="E49" s="47"/>
      <c r="F49" s="47"/>
      <c r="G49" s="47"/>
      <c r="H49" s="47"/>
      <c r="I49" s="47"/>
      <c r="J49" s="131">
        <v>0.5</v>
      </c>
      <c r="K49" s="49">
        <v>0</v>
      </c>
    </row>
    <row r="50" spans="2:11" ht="14.4" x14ac:dyDescent="0.35">
      <c r="B50" s="41" t="s">
        <v>61</v>
      </c>
      <c r="J50" s="131">
        <v>0.5</v>
      </c>
      <c r="K50" s="49">
        <v>0</v>
      </c>
    </row>
    <row r="51" spans="2:11" ht="14.4" x14ac:dyDescent="0.35">
      <c r="B51" s="38" t="s">
        <v>90</v>
      </c>
      <c r="C51" s="47"/>
      <c r="D51" s="47"/>
      <c r="E51" s="47"/>
      <c r="F51" s="47"/>
      <c r="G51" s="47"/>
      <c r="H51" s="47"/>
      <c r="I51" s="47"/>
      <c r="J51" s="131">
        <v>0.5</v>
      </c>
      <c r="K51" s="49">
        <v>0</v>
      </c>
    </row>
    <row r="52" spans="2:11" ht="14.4" x14ac:dyDescent="0.35">
      <c r="B52" s="41" t="s">
        <v>63</v>
      </c>
      <c r="J52" s="131">
        <v>0.25</v>
      </c>
      <c r="K52" s="49">
        <v>0</v>
      </c>
    </row>
    <row r="53" spans="2:11" ht="14.4" x14ac:dyDescent="0.35">
      <c r="C53" s="120"/>
      <c r="K53" s="50"/>
    </row>
    <row r="54" spans="2:11" ht="14.4" x14ac:dyDescent="0.35">
      <c r="B54" s="54" t="s">
        <v>91</v>
      </c>
      <c r="C54" s="183">
        <f>500+(F18*(((E22+E23+E24)+(K26+K27+K28+K29+K30+K31+K32+K33+K34+K35+K36+K37+K38+K39+K40+K41+K42+K43+K44+K45))-(K49+K50+K51+K52)))</f>
        <v>500</v>
      </c>
      <c r="D54" s="149" t="s">
        <v>334</v>
      </c>
      <c r="E54" s="54"/>
      <c r="F54" s="53"/>
      <c r="G54" s="53"/>
      <c r="H54" s="53"/>
      <c r="K54" s="50"/>
    </row>
    <row r="55" spans="2:11" ht="14.4" x14ac:dyDescent="0.35">
      <c r="B55" s="54" t="s">
        <v>92</v>
      </c>
      <c r="C55" s="183">
        <v>500</v>
      </c>
      <c r="D55" s="149" t="s">
        <v>334</v>
      </c>
      <c r="E55" s="54"/>
      <c r="F55" s="53"/>
      <c r="G55" s="53"/>
      <c r="H55" s="53"/>
      <c r="K55" s="50"/>
    </row>
    <row r="56" spans="2:11" ht="14.4" x14ac:dyDescent="0.35">
      <c r="C56" s="184"/>
      <c r="D56" s="53"/>
      <c r="E56" s="54"/>
      <c r="F56" s="53"/>
      <c r="G56" s="53"/>
      <c r="H56" s="53"/>
      <c r="K56" s="50"/>
    </row>
    <row r="57" spans="2:11" ht="13.8" x14ac:dyDescent="0.3">
      <c r="B57" s="51" t="s">
        <v>69</v>
      </c>
      <c r="C57" s="178">
        <f>IF(C54&lt;C55,C55,C54)</f>
        <v>500</v>
      </c>
      <c r="D57" s="162" t="s">
        <v>334</v>
      </c>
      <c r="E57" s="54"/>
      <c r="F57" s="53"/>
      <c r="G57" s="53"/>
      <c r="H57" s="53"/>
      <c r="I57" s="53"/>
      <c r="J57" s="53"/>
      <c r="K57" s="53"/>
    </row>
    <row r="58" spans="2:11" ht="13.8" x14ac:dyDescent="0.3">
      <c r="B58" s="53"/>
      <c r="C58" s="179"/>
      <c r="D58" s="53"/>
      <c r="E58" s="53"/>
      <c r="F58" s="53"/>
      <c r="G58" s="53"/>
      <c r="H58" s="53"/>
      <c r="I58" s="53"/>
      <c r="J58" s="53"/>
      <c r="K58" s="53"/>
    </row>
    <row r="59" spans="2:11" ht="13.8" x14ac:dyDescent="0.3">
      <c r="B59" s="55" t="s">
        <v>70</v>
      </c>
      <c r="C59" s="180" t="s">
        <v>71</v>
      </c>
      <c r="D59" s="55"/>
      <c r="E59" s="56">
        <v>0</v>
      </c>
      <c r="F59" s="41"/>
      <c r="G59" s="53"/>
      <c r="H59" s="53"/>
      <c r="I59" s="53"/>
      <c r="J59" s="53"/>
      <c r="K59" s="53"/>
    </row>
    <row r="60" spans="2:11" ht="13.8" x14ac:dyDescent="0.3">
      <c r="B60" s="37"/>
      <c r="C60" s="181"/>
      <c r="D60" s="41"/>
      <c r="E60" s="58"/>
      <c r="F60" s="59"/>
      <c r="G60" s="53"/>
      <c r="H60" s="53"/>
      <c r="I60" s="53"/>
      <c r="J60" s="53"/>
      <c r="K60" s="53"/>
    </row>
    <row r="61" spans="2:11" ht="13.8" x14ac:dyDescent="0.3">
      <c r="B61" s="60" t="s">
        <v>72</v>
      </c>
      <c r="C61" s="182">
        <f>C57*E59</f>
        <v>0</v>
      </c>
      <c r="D61" s="162" t="s">
        <v>334</v>
      </c>
      <c r="E61" s="58"/>
      <c r="F61" s="59"/>
      <c r="G61" s="53"/>
      <c r="H61" s="53"/>
      <c r="I61" s="53"/>
      <c r="J61" s="53"/>
      <c r="K61" s="53"/>
    </row>
    <row r="62" spans="2:11" ht="13.8" x14ac:dyDescent="0.3">
      <c r="B62" s="37"/>
      <c r="C62" s="181"/>
      <c r="D62" s="41"/>
      <c r="E62" s="58"/>
      <c r="F62" s="59"/>
      <c r="G62" s="53"/>
      <c r="H62" s="53"/>
      <c r="I62" s="53"/>
      <c r="J62" s="53"/>
      <c r="K62" s="53"/>
    </row>
    <row r="63" spans="2:11" ht="13.8" x14ac:dyDescent="0.3">
      <c r="B63" s="55" t="s">
        <v>97</v>
      </c>
      <c r="C63" s="180" t="s">
        <v>71</v>
      </c>
      <c r="D63" s="55"/>
      <c r="E63" s="56">
        <v>0</v>
      </c>
      <c r="F63" s="41"/>
      <c r="G63" s="53"/>
      <c r="H63" s="53"/>
      <c r="I63" s="53"/>
      <c r="J63" s="53"/>
      <c r="K63" s="53"/>
    </row>
    <row r="64" spans="2:11" ht="13.8" x14ac:dyDescent="0.3">
      <c r="B64" s="37"/>
      <c r="C64" s="181"/>
      <c r="D64" s="41"/>
      <c r="E64" s="58"/>
      <c r="F64" s="59"/>
      <c r="G64" s="53"/>
      <c r="H64" s="53"/>
    </row>
    <row r="65" spans="2:8" ht="13.8" x14ac:dyDescent="0.3">
      <c r="B65" s="60" t="s">
        <v>94</v>
      </c>
      <c r="C65" s="182">
        <f>IF((C57*E59)&gt;0,(C61*E63),IF((C57*E59)=0,(C57*E63)))</f>
        <v>0</v>
      </c>
      <c r="D65" s="162" t="s">
        <v>334</v>
      </c>
      <c r="E65" s="58"/>
      <c r="F65" s="59"/>
      <c r="G65" s="53"/>
      <c r="H65" s="53"/>
    </row>
    <row r="66" spans="2:8" ht="13.8" thickBot="1" x14ac:dyDescent="0.3">
      <c r="B66" s="41"/>
      <c r="C66" s="41"/>
      <c r="D66" s="41"/>
      <c r="E66" s="41"/>
      <c r="F66" s="41"/>
    </row>
    <row r="67" spans="2:8" ht="13.8" thickBot="1" x14ac:dyDescent="0.3">
      <c r="B67" s="71" t="s">
        <v>74</v>
      </c>
      <c r="C67" s="62"/>
      <c r="D67" s="62"/>
      <c r="E67" s="63"/>
      <c r="F67" s="72" t="s">
        <v>75</v>
      </c>
      <c r="G67" s="2"/>
      <c r="H67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Planilha54"/>
  <dimension ref="B2:K67"/>
  <sheetViews>
    <sheetView workbookViewId="0">
      <selection activeCell="K27" sqref="K27"/>
    </sheetView>
  </sheetViews>
  <sheetFormatPr defaultRowHeight="13.2" x14ac:dyDescent="0.25"/>
  <cols>
    <col min="2" max="2" width="32.33203125" customWidth="1"/>
    <col min="3" max="3" width="16" customWidth="1"/>
    <col min="6" max="6" width="14" customWidth="1"/>
  </cols>
  <sheetData>
    <row r="2" spans="2:11" ht="13.8" thickBot="1" x14ac:dyDescent="0.3"/>
    <row r="3" spans="2:11" ht="13.8" thickBot="1" x14ac:dyDescent="0.3">
      <c r="B3" s="1" t="s">
        <v>0</v>
      </c>
      <c r="C3" s="2"/>
      <c r="D3" s="3"/>
      <c r="E3" s="64" t="s">
        <v>500</v>
      </c>
    </row>
    <row r="4" spans="2:11" ht="13.8" thickBot="1" x14ac:dyDescent="0.3">
      <c r="B4" s="5"/>
      <c r="C4" s="6"/>
      <c r="D4" s="6"/>
    </row>
    <row r="5" spans="2:11" x14ac:dyDescent="0.25">
      <c r="B5" s="66" t="s">
        <v>501</v>
      </c>
      <c r="C5" s="7"/>
      <c r="D5" s="7"/>
      <c r="E5" s="7"/>
      <c r="F5" s="7"/>
      <c r="G5" s="7"/>
      <c r="H5" s="67"/>
    </row>
    <row r="6" spans="2:11" x14ac:dyDescent="0.25">
      <c r="B6" s="68" t="s">
        <v>499</v>
      </c>
      <c r="C6" s="10"/>
      <c r="D6" s="10"/>
      <c r="E6" s="10"/>
      <c r="F6" s="10"/>
      <c r="G6" s="10"/>
      <c r="H6" s="69"/>
    </row>
    <row r="7" spans="2:11" ht="13.8" thickBot="1" x14ac:dyDescent="0.3">
      <c r="B7" s="13"/>
      <c r="C7" s="14"/>
      <c r="D7" s="14"/>
      <c r="E7" s="14"/>
      <c r="F7" s="14"/>
      <c r="G7" s="14"/>
      <c r="H7" s="65"/>
    </row>
    <row r="8" spans="2:11" x14ac:dyDescent="0.25">
      <c r="B8" s="5"/>
      <c r="C8" s="6"/>
      <c r="D8" s="6"/>
    </row>
    <row r="9" spans="2:11" x14ac:dyDescent="0.25">
      <c r="B9" s="114"/>
      <c r="C9" s="115"/>
      <c r="D9" s="109"/>
      <c r="E9" s="109"/>
      <c r="F9" s="109"/>
      <c r="G9" s="109"/>
      <c r="H9" s="109"/>
    </row>
    <row r="10" spans="2:11" x14ac:dyDescent="0.25">
      <c r="B10" s="115"/>
      <c r="C10" s="109"/>
      <c r="D10" s="109"/>
      <c r="E10" s="109"/>
      <c r="F10" s="109"/>
      <c r="G10" s="109"/>
      <c r="H10" s="109"/>
    </row>
    <row r="11" spans="2:11" ht="13.8" thickBot="1" x14ac:dyDescent="0.3">
      <c r="B11" s="109"/>
      <c r="C11" s="109"/>
      <c r="D11" s="116"/>
      <c r="E11" s="116"/>
      <c r="F11" s="116"/>
      <c r="G11" s="116"/>
      <c r="H11" s="116"/>
    </row>
    <row r="12" spans="2:11" ht="13.8" thickBot="1" x14ac:dyDescent="0.3">
      <c r="B12" s="64" t="s">
        <v>502</v>
      </c>
      <c r="C12" s="153">
        <v>8500</v>
      </c>
      <c r="D12" s="154"/>
      <c r="E12" s="154"/>
      <c r="F12" s="154"/>
      <c r="G12" s="116"/>
      <c r="H12" s="116"/>
    </row>
    <row r="13" spans="2:11" ht="13.8" thickBot="1" x14ac:dyDescent="0.3">
      <c r="B13" s="64" t="s">
        <v>503</v>
      </c>
      <c r="C13" s="153">
        <v>500</v>
      </c>
      <c r="D13" s="154"/>
      <c r="E13" s="154"/>
      <c r="F13" s="154"/>
      <c r="G13" s="116"/>
      <c r="H13" s="116"/>
    </row>
    <row r="14" spans="2:11" x14ac:dyDescent="0.25">
      <c r="C14" s="145"/>
      <c r="D14" s="145"/>
      <c r="E14" s="145"/>
      <c r="F14" s="145"/>
    </row>
    <row r="15" spans="2:11" ht="13.8" x14ac:dyDescent="0.3">
      <c r="B15" s="117"/>
      <c r="C15" s="160"/>
      <c r="D15" s="161"/>
      <c r="E15" s="161"/>
      <c r="F15" s="161"/>
      <c r="G15" s="118"/>
      <c r="H15" s="118"/>
      <c r="I15" s="25"/>
      <c r="J15" s="25"/>
      <c r="K15" s="25"/>
    </row>
    <row r="16" spans="2:11" ht="14.4" thickBot="1" x14ac:dyDescent="0.35">
      <c r="B16" s="25"/>
      <c r="C16" s="155"/>
      <c r="D16" s="155"/>
      <c r="E16" s="155"/>
      <c r="F16" s="155"/>
      <c r="G16" s="25"/>
      <c r="H16" s="25"/>
      <c r="I16" s="25"/>
      <c r="J16" s="25"/>
      <c r="K16" s="25"/>
    </row>
    <row r="17" spans="2:11" ht="14.4" thickBot="1" x14ac:dyDescent="0.3">
      <c r="B17" s="64" t="s">
        <v>30</v>
      </c>
      <c r="C17" s="156"/>
      <c r="D17" s="157"/>
      <c r="E17" s="156"/>
      <c r="F17" s="158">
        <f>(C12-C13)/65</f>
        <v>123.07692307692308</v>
      </c>
      <c r="G17" s="152" t="s">
        <v>334</v>
      </c>
      <c r="H17" s="32"/>
      <c r="I17" s="73" t="s">
        <v>31</v>
      </c>
      <c r="J17" s="32"/>
      <c r="K17" s="32"/>
    </row>
    <row r="18" spans="2:11" ht="15.6" x14ac:dyDescent="0.25">
      <c r="B18" s="34"/>
      <c r="C18" s="32"/>
      <c r="D18" s="35"/>
      <c r="E18" s="32"/>
      <c r="F18" s="33"/>
      <c r="G18" s="32"/>
      <c r="H18" s="32"/>
      <c r="I18" s="32"/>
      <c r="J18" s="32"/>
      <c r="K18" s="32"/>
    </row>
    <row r="19" spans="2:11" ht="13.8" x14ac:dyDescent="0.25">
      <c r="B19" s="36" t="s">
        <v>34</v>
      </c>
      <c r="C19" s="32"/>
      <c r="D19" s="35"/>
      <c r="E19" s="32"/>
      <c r="F19" s="33"/>
      <c r="G19" s="32"/>
      <c r="H19" s="32"/>
      <c r="I19" s="32"/>
      <c r="J19" s="32"/>
      <c r="K19" s="32"/>
    </row>
    <row r="20" spans="2:11" ht="15.6" x14ac:dyDescent="0.25">
      <c r="B20" s="34"/>
      <c r="C20" s="32"/>
      <c r="D20" s="35"/>
      <c r="E20" s="32"/>
      <c r="F20" s="40" t="s">
        <v>37</v>
      </c>
      <c r="G20" s="32"/>
      <c r="H20" s="32"/>
      <c r="I20" s="37"/>
      <c r="J20" s="32"/>
      <c r="K20" s="32"/>
    </row>
    <row r="21" spans="2:11" x14ac:dyDescent="0.25">
      <c r="B21" s="38" t="s">
        <v>35</v>
      </c>
      <c r="C21" s="38"/>
      <c r="D21" s="38" t="s">
        <v>36</v>
      </c>
      <c r="E21" s="39">
        <v>0</v>
      </c>
      <c r="F21" s="42" t="s">
        <v>21</v>
      </c>
    </row>
    <row r="22" spans="2:11" x14ac:dyDescent="0.25">
      <c r="B22" s="41" t="s">
        <v>76</v>
      </c>
      <c r="C22" s="41"/>
      <c r="D22" s="41" t="s">
        <v>36</v>
      </c>
      <c r="E22" s="39">
        <v>0</v>
      </c>
      <c r="F22" s="42" t="s">
        <v>17</v>
      </c>
    </row>
    <row r="23" spans="2:11" x14ac:dyDescent="0.25">
      <c r="B23" s="38" t="s">
        <v>40</v>
      </c>
      <c r="C23" s="38"/>
      <c r="D23" s="38" t="s">
        <v>36</v>
      </c>
      <c r="E23" s="39">
        <v>0</v>
      </c>
      <c r="F23" s="42" t="s">
        <v>23</v>
      </c>
    </row>
    <row r="25" spans="2:11" x14ac:dyDescent="0.25">
      <c r="B25" s="38" t="s">
        <v>77</v>
      </c>
      <c r="C25" s="44"/>
      <c r="D25" s="38"/>
      <c r="E25" s="38"/>
      <c r="F25" s="38"/>
      <c r="G25" s="38"/>
      <c r="H25" s="38"/>
      <c r="I25" s="38"/>
      <c r="J25" s="45">
        <v>3</v>
      </c>
      <c r="K25" s="39">
        <v>0</v>
      </c>
    </row>
    <row r="26" spans="2:11" x14ac:dyDescent="0.25">
      <c r="B26" s="41" t="s">
        <v>78</v>
      </c>
      <c r="C26" s="46"/>
      <c r="D26" s="41"/>
      <c r="E26" s="41"/>
      <c r="F26" s="41"/>
      <c r="G26" s="41"/>
      <c r="H26" s="41"/>
      <c r="I26" s="41"/>
      <c r="J26" s="45">
        <v>2</v>
      </c>
      <c r="K26" s="39">
        <v>2</v>
      </c>
    </row>
    <row r="27" spans="2:11" x14ac:dyDescent="0.25">
      <c r="B27" s="38" t="s">
        <v>79</v>
      </c>
      <c r="C27" s="44"/>
      <c r="D27" s="38"/>
      <c r="E27" s="38"/>
      <c r="F27" s="38"/>
      <c r="G27" s="38"/>
      <c r="H27" s="38"/>
      <c r="I27" s="38"/>
      <c r="J27" s="45">
        <v>2</v>
      </c>
      <c r="K27" s="39">
        <v>0</v>
      </c>
    </row>
    <row r="28" spans="2:11" x14ac:dyDescent="0.25">
      <c r="B28" s="41" t="s">
        <v>80</v>
      </c>
      <c r="C28" s="46"/>
      <c r="D28" s="41"/>
      <c r="E28" s="41"/>
      <c r="F28" s="41"/>
      <c r="G28" s="41"/>
      <c r="H28" s="41"/>
      <c r="I28" s="41"/>
      <c r="J28" s="45">
        <v>3</v>
      </c>
      <c r="K28" s="39">
        <v>0</v>
      </c>
    </row>
    <row r="29" spans="2:11" x14ac:dyDescent="0.25">
      <c r="B29" s="38" t="s">
        <v>81</v>
      </c>
      <c r="C29" s="44"/>
      <c r="D29" s="38"/>
      <c r="E29" s="38"/>
      <c r="F29" s="38"/>
      <c r="G29" s="38"/>
      <c r="H29" s="38"/>
      <c r="I29" s="38"/>
      <c r="J29" s="45">
        <v>3</v>
      </c>
      <c r="K29" s="39">
        <v>0</v>
      </c>
    </row>
    <row r="30" spans="2:11" x14ac:dyDescent="0.25">
      <c r="B30" s="41" t="s">
        <v>82</v>
      </c>
      <c r="C30" s="46"/>
      <c r="D30" s="41"/>
      <c r="E30" s="41"/>
      <c r="F30" s="41"/>
      <c r="G30" s="41"/>
      <c r="H30" s="41"/>
      <c r="I30" s="41"/>
      <c r="J30" s="45">
        <v>2</v>
      </c>
      <c r="K30" s="39">
        <v>0</v>
      </c>
    </row>
    <row r="31" spans="2:11" x14ac:dyDescent="0.25">
      <c r="B31" s="38" t="s">
        <v>50</v>
      </c>
      <c r="C31" s="44"/>
      <c r="D31" s="38"/>
      <c r="E31" s="38"/>
      <c r="F31" s="38"/>
      <c r="G31" s="38"/>
      <c r="H31" s="38"/>
      <c r="I31" s="38"/>
      <c r="J31" s="45">
        <v>3</v>
      </c>
      <c r="K31" s="39">
        <v>0</v>
      </c>
    </row>
    <row r="32" spans="2:11" x14ac:dyDescent="0.25">
      <c r="B32" s="41" t="s">
        <v>83</v>
      </c>
      <c r="C32" s="46"/>
      <c r="D32" s="41"/>
      <c r="E32" s="41"/>
      <c r="F32" s="41"/>
      <c r="G32" s="41"/>
      <c r="H32" s="41"/>
      <c r="I32" s="41"/>
      <c r="J32" s="45">
        <v>3</v>
      </c>
      <c r="K32" s="39">
        <v>0</v>
      </c>
    </row>
    <row r="33" spans="2:11" x14ac:dyDescent="0.25">
      <c r="B33" s="38" t="s">
        <v>52</v>
      </c>
      <c r="C33" s="44"/>
      <c r="D33" s="38"/>
      <c r="E33" s="38"/>
      <c r="F33" s="38"/>
      <c r="G33" s="38"/>
      <c r="H33" s="38"/>
      <c r="I33" s="38"/>
      <c r="J33" s="45">
        <v>2</v>
      </c>
      <c r="K33" s="39">
        <v>0</v>
      </c>
    </row>
    <row r="34" spans="2:11" x14ac:dyDescent="0.25">
      <c r="B34" s="41" t="s">
        <v>84</v>
      </c>
      <c r="C34" s="46"/>
      <c r="D34" s="41"/>
      <c r="E34" s="41"/>
      <c r="F34" s="41"/>
      <c r="G34" s="41"/>
      <c r="H34" s="41"/>
      <c r="I34" s="41"/>
      <c r="J34" s="45">
        <v>3</v>
      </c>
      <c r="K34" s="39">
        <v>0</v>
      </c>
    </row>
    <row r="35" spans="2:11" x14ac:dyDescent="0.25">
      <c r="B35" s="38" t="s">
        <v>85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86</v>
      </c>
      <c r="C36" s="46"/>
      <c r="D36" s="41"/>
      <c r="E36" s="41"/>
      <c r="F36" s="41"/>
      <c r="G36" s="41"/>
      <c r="H36" s="41"/>
      <c r="I36" s="41"/>
      <c r="J36" s="45">
        <v>2</v>
      </c>
      <c r="K36" s="39">
        <v>0</v>
      </c>
    </row>
    <row r="37" spans="2:11" x14ac:dyDescent="0.25">
      <c r="B37" s="38" t="s">
        <v>87</v>
      </c>
      <c r="C37" s="44"/>
      <c r="D37" s="38"/>
      <c r="E37" s="38"/>
      <c r="F37" s="38"/>
      <c r="G37" s="38"/>
      <c r="H37" s="38"/>
      <c r="I37" s="38"/>
      <c r="J37" s="45">
        <v>2</v>
      </c>
      <c r="K37" s="39">
        <v>0</v>
      </c>
    </row>
    <row r="38" spans="2:11" x14ac:dyDescent="0.25">
      <c r="B38" s="41" t="s">
        <v>335</v>
      </c>
      <c r="C38" s="46"/>
      <c r="D38" s="41"/>
      <c r="E38" s="41"/>
      <c r="F38" s="41"/>
      <c r="G38" s="41"/>
      <c r="H38" s="41"/>
      <c r="I38" s="41"/>
      <c r="J38" s="45">
        <v>3</v>
      </c>
      <c r="K38" s="39">
        <v>0</v>
      </c>
    </row>
    <row r="39" spans="2:11" x14ac:dyDescent="0.25">
      <c r="B39" s="38" t="s">
        <v>337</v>
      </c>
      <c r="C39" s="38"/>
      <c r="D39" s="38"/>
      <c r="E39" s="38"/>
      <c r="F39" s="38"/>
      <c r="G39" s="38"/>
      <c r="H39" s="38"/>
      <c r="I39" s="38"/>
      <c r="J39" s="45">
        <v>2</v>
      </c>
      <c r="K39" s="39">
        <v>0</v>
      </c>
    </row>
    <row r="40" spans="2:11" x14ac:dyDescent="0.25">
      <c r="B40" s="41" t="s">
        <v>88</v>
      </c>
      <c r="C40" s="41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336</v>
      </c>
      <c r="C41" s="38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54</v>
      </c>
      <c r="C42" s="41"/>
      <c r="D42" s="41"/>
      <c r="E42" s="41"/>
      <c r="F42" s="41"/>
      <c r="G42" s="41"/>
      <c r="H42" s="41"/>
      <c r="I42" s="41"/>
      <c r="J42" s="45">
        <v>3</v>
      </c>
      <c r="K42" s="39">
        <v>3</v>
      </c>
    </row>
    <row r="43" spans="2:11" x14ac:dyDescent="0.25">
      <c r="B43" s="38" t="s">
        <v>56</v>
      </c>
      <c r="C43" s="38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38" t="s">
        <v>88</v>
      </c>
      <c r="C44" s="44"/>
      <c r="D44" s="38"/>
      <c r="E44" s="38"/>
      <c r="F44" s="38"/>
      <c r="G44" s="38"/>
      <c r="H44" s="38"/>
      <c r="I44" s="38"/>
      <c r="J44" s="45">
        <v>3</v>
      </c>
      <c r="K44" s="39">
        <v>0</v>
      </c>
    </row>
    <row r="46" spans="2:11" ht="14.4" x14ac:dyDescent="0.3">
      <c r="B46" s="43" t="s">
        <v>59</v>
      </c>
    </row>
    <row r="48" spans="2:11" ht="14.4" x14ac:dyDescent="0.35">
      <c r="B48" s="38" t="s">
        <v>89</v>
      </c>
      <c r="C48" s="47"/>
      <c r="D48" s="47"/>
      <c r="E48" s="47"/>
      <c r="F48" s="47"/>
      <c r="G48" s="47"/>
      <c r="H48" s="47"/>
      <c r="I48" s="47"/>
      <c r="J48" s="131">
        <v>0.5</v>
      </c>
      <c r="K48" s="49">
        <v>0</v>
      </c>
    </row>
    <row r="49" spans="2:11" ht="14.4" x14ac:dyDescent="0.35">
      <c r="B49" s="41" t="s">
        <v>61</v>
      </c>
      <c r="J49" s="131">
        <v>0.5</v>
      </c>
      <c r="K49" s="49">
        <v>0</v>
      </c>
    </row>
    <row r="50" spans="2:11" ht="14.4" x14ac:dyDescent="0.35">
      <c r="B50" s="38" t="s">
        <v>90</v>
      </c>
      <c r="C50" s="47"/>
      <c r="D50" s="47"/>
      <c r="E50" s="47"/>
      <c r="F50" s="47"/>
      <c r="G50" s="47"/>
      <c r="H50" s="47"/>
      <c r="I50" s="47"/>
      <c r="J50" s="131">
        <v>0.5</v>
      </c>
      <c r="K50" s="49">
        <v>0</v>
      </c>
    </row>
    <row r="51" spans="2:11" ht="14.4" x14ac:dyDescent="0.35">
      <c r="B51" s="41" t="s">
        <v>63</v>
      </c>
      <c r="J51" s="131">
        <v>0.25</v>
      </c>
      <c r="K51" s="49">
        <v>0</v>
      </c>
    </row>
    <row r="52" spans="2:11" ht="14.4" x14ac:dyDescent="0.35">
      <c r="C52" s="145"/>
      <c r="K52" s="50"/>
    </row>
    <row r="53" spans="2:11" ht="14.4" x14ac:dyDescent="0.35">
      <c r="B53" s="54" t="s">
        <v>91</v>
      </c>
      <c r="C53" s="183">
        <f>500+(F17*(((E21+E22+E23)+(K25+K26+K27+K28+K29+K30+K31+K32+K33+K34+K35+K36+K37+K38+K39+K40+K41+K42+K43+K44))-(K48+K49+K50+K51)))</f>
        <v>1115.3846153846152</v>
      </c>
      <c r="D53" s="149" t="s">
        <v>334</v>
      </c>
      <c r="E53" s="54"/>
      <c r="F53" s="53"/>
      <c r="G53" s="53"/>
      <c r="H53" s="53"/>
      <c r="K53" s="50"/>
    </row>
    <row r="54" spans="2:11" ht="14.4" x14ac:dyDescent="0.35">
      <c r="B54" s="54" t="s">
        <v>92</v>
      </c>
      <c r="C54" s="183">
        <v>500</v>
      </c>
      <c r="D54" s="149" t="s">
        <v>334</v>
      </c>
      <c r="E54" s="54"/>
      <c r="F54" s="53"/>
      <c r="G54" s="53"/>
      <c r="H54" s="53"/>
      <c r="K54" s="50"/>
    </row>
    <row r="55" spans="2:11" ht="14.4" x14ac:dyDescent="0.35">
      <c r="C55" s="184"/>
      <c r="D55" s="53"/>
      <c r="E55" s="54"/>
      <c r="F55" s="53"/>
      <c r="G55" s="53"/>
      <c r="H55" s="53"/>
      <c r="K55" s="50"/>
    </row>
    <row r="56" spans="2:11" ht="13.8" x14ac:dyDescent="0.3">
      <c r="B56" s="51" t="s">
        <v>69</v>
      </c>
      <c r="C56" s="178">
        <f>IF(C53&lt;C54,C54,C53)</f>
        <v>1115.3846153846152</v>
      </c>
      <c r="D56" s="162" t="s">
        <v>334</v>
      </c>
      <c r="E56" s="54"/>
      <c r="F56" s="53"/>
      <c r="G56" s="53"/>
      <c r="H56" s="53"/>
      <c r="I56" s="53"/>
      <c r="J56" s="53"/>
      <c r="K56" s="53"/>
    </row>
    <row r="57" spans="2:11" ht="13.8" x14ac:dyDescent="0.3">
      <c r="B57" s="53"/>
      <c r="C57" s="179"/>
      <c r="D57" s="53"/>
      <c r="E57" s="53"/>
      <c r="F57" s="53"/>
      <c r="G57" s="53"/>
      <c r="H57" s="53"/>
      <c r="I57" s="53"/>
      <c r="J57" s="53"/>
      <c r="K57" s="53"/>
    </row>
    <row r="58" spans="2:11" ht="13.8" x14ac:dyDescent="0.3">
      <c r="B58" s="55" t="s">
        <v>70</v>
      </c>
      <c r="C58" s="180" t="s">
        <v>71</v>
      </c>
      <c r="D58" s="55"/>
      <c r="E58" s="56">
        <v>0</v>
      </c>
      <c r="F58" s="41"/>
      <c r="G58" s="53"/>
      <c r="H58" s="53"/>
      <c r="I58" s="53"/>
      <c r="J58" s="53"/>
      <c r="K58" s="53"/>
    </row>
    <row r="59" spans="2:11" ht="13.8" x14ac:dyDescent="0.3">
      <c r="B59" s="37"/>
      <c r="C59" s="181"/>
      <c r="D59" s="41"/>
      <c r="E59" s="58"/>
      <c r="F59" s="59"/>
      <c r="G59" s="53"/>
      <c r="H59" s="53"/>
      <c r="I59" s="53"/>
      <c r="J59" s="53"/>
      <c r="K59" s="53"/>
    </row>
    <row r="60" spans="2:11" ht="13.8" x14ac:dyDescent="0.3">
      <c r="B60" s="60" t="s">
        <v>72</v>
      </c>
      <c r="C60" s="182">
        <f>C56*E58</f>
        <v>0</v>
      </c>
      <c r="D60" s="162" t="s">
        <v>334</v>
      </c>
      <c r="E60" s="58"/>
      <c r="F60" s="59"/>
      <c r="G60" s="53"/>
      <c r="H60" s="53"/>
      <c r="I60" s="53"/>
      <c r="J60" s="53"/>
      <c r="K60" s="53"/>
    </row>
    <row r="61" spans="2:11" ht="13.8" x14ac:dyDescent="0.3">
      <c r="B61" s="37"/>
      <c r="C61" s="181"/>
      <c r="D61" s="41"/>
      <c r="E61" s="58"/>
      <c r="F61" s="59"/>
      <c r="G61" s="53"/>
      <c r="H61" s="53"/>
      <c r="I61" s="53"/>
      <c r="J61" s="53"/>
      <c r="K61" s="53"/>
    </row>
    <row r="62" spans="2:11" ht="13.8" x14ac:dyDescent="0.3">
      <c r="B62" s="55" t="s">
        <v>97</v>
      </c>
      <c r="C62" s="180" t="s">
        <v>71</v>
      </c>
      <c r="D62" s="55"/>
      <c r="E62" s="56">
        <v>0</v>
      </c>
      <c r="F62" s="41"/>
      <c r="G62" s="53"/>
      <c r="H62" s="53"/>
      <c r="I62" s="53"/>
      <c r="J62" s="53"/>
      <c r="K62" s="53"/>
    </row>
    <row r="63" spans="2:11" ht="13.8" x14ac:dyDescent="0.3">
      <c r="B63" s="37"/>
      <c r="C63" s="181"/>
      <c r="D63" s="41"/>
      <c r="E63" s="58"/>
      <c r="F63" s="59"/>
      <c r="G63" s="53"/>
      <c r="H63" s="53"/>
    </row>
    <row r="64" spans="2:11" ht="13.8" x14ac:dyDescent="0.3">
      <c r="B64" s="60" t="s">
        <v>94</v>
      </c>
      <c r="C64" s="182">
        <f>IF((C56*E58)&gt;0,(C60*E62),IF((C56*E58)=0,(C56*E62)))</f>
        <v>0</v>
      </c>
      <c r="D64" s="162" t="s">
        <v>334</v>
      </c>
      <c r="E64" s="58"/>
      <c r="F64" s="59"/>
      <c r="G64" s="53"/>
      <c r="H64" s="53"/>
    </row>
    <row r="65" spans="2:8" ht="13.8" thickBot="1" x14ac:dyDescent="0.3">
      <c r="B65" s="41"/>
      <c r="C65" s="176"/>
      <c r="D65" s="41"/>
      <c r="E65" s="41"/>
      <c r="F65" s="41"/>
    </row>
    <row r="66" spans="2:8" ht="13.8" thickBot="1" x14ac:dyDescent="0.3">
      <c r="B66" s="71" t="s">
        <v>74</v>
      </c>
      <c r="C66" s="177"/>
      <c r="D66" s="62"/>
      <c r="E66" s="63"/>
      <c r="F66" s="72" t="s">
        <v>75</v>
      </c>
      <c r="G66" s="2"/>
      <c r="H66" s="3"/>
    </row>
    <row r="67" spans="2:8" x14ac:dyDescent="0.25">
      <c r="C67" s="145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/>
  <dimension ref="B2:K76"/>
  <sheetViews>
    <sheetView topLeftCell="A43" workbookViewId="0">
      <selection activeCell="C54" sqref="C54:C74"/>
    </sheetView>
  </sheetViews>
  <sheetFormatPr defaultRowHeight="13.2" x14ac:dyDescent="0.25"/>
  <cols>
    <col min="2" max="2" width="35.88671875" customWidth="1"/>
    <col min="3" max="3" width="16" customWidth="1"/>
    <col min="6" max="6" width="14" customWidth="1"/>
  </cols>
  <sheetData>
    <row r="2" spans="2:8" ht="13.8" thickBot="1" x14ac:dyDescent="0.3"/>
    <row r="3" spans="2:8" ht="13.8" thickBot="1" x14ac:dyDescent="0.3">
      <c r="B3" s="1" t="s">
        <v>95</v>
      </c>
      <c r="C3" s="2"/>
      <c r="D3" s="3"/>
      <c r="E3" s="64" t="s">
        <v>359</v>
      </c>
    </row>
    <row r="4" spans="2:8" ht="13.8" thickBot="1" x14ac:dyDescent="0.3">
      <c r="B4" s="5"/>
      <c r="C4" s="6"/>
      <c r="D4" s="6"/>
    </row>
    <row r="5" spans="2:8" x14ac:dyDescent="0.25">
      <c r="B5" s="66" t="s">
        <v>360</v>
      </c>
      <c r="C5" s="7"/>
      <c r="D5" s="7"/>
      <c r="E5" s="7"/>
      <c r="F5" s="7"/>
      <c r="G5" s="7"/>
      <c r="H5" s="67"/>
    </row>
    <row r="6" spans="2:8" x14ac:dyDescent="0.25">
      <c r="B6" s="68" t="s">
        <v>117</v>
      </c>
      <c r="C6" s="10"/>
      <c r="D6" s="10"/>
      <c r="E6" s="10"/>
      <c r="F6" s="10"/>
      <c r="G6" s="10"/>
      <c r="H6" s="69"/>
    </row>
    <row r="7" spans="2:8" x14ac:dyDescent="0.25">
      <c r="B7" s="68" t="s">
        <v>118</v>
      </c>
      <c r="C7" s="10"/>
      <c r="D7" s="10"/>
      <c r="E7" s="10"/>
      <c r="F7" s="10"/>
      <c r="G7" s="10"/>
      <c r="H7" s="69"/>
    </row>
    <row r="8" spans="2:8" x14ac:dyDescent="0.25">
      <c r="B8" s="68" t="s">
        <v>358</v>
      </c>
      <c r="C8" s="10"/>
      <c r="D8" s="10"/>
      <c r="E8" s="10"/>
      <c r="F8" s="10"/>
      <c r="G8" s="10"/>
      <c r="H8" s="69"/>
    </row>
    <row r="9" spans="2:8" x14ac:dyDescent="0.25">
      <c r="B9" s="68" t="s">
        <v>119</v>
      </c>
      <c r="C9" s="10"/>
      <c r="D9" s="10"/>
      <c r="E9" s="10"/>
      <c r="F9" s="10"/>
      <c r="G9" s="10"/>
      <c r="H9" s="69"/>
    </row>
    <row r="10" spans="2:8" ht="13.8" thickBot="1" x14ac:dyDescent="0.3">
      <c r="B10" s="13" t="s">
        <v>120</v>
      </c>
      <c r="C10" s="14"/>
      <c r="D10" s="14"/>
      <c r="E10" s="14"/>
      <c r="F10" s="14"/>
      <c r="G10" s="14"/>
      <c r="H10" s="65"/>
    </row>
    <row r="11" spans="2:8" x14ac:dyDescent="0.25">
      <c r="B11" s="5"/>
      <c r="C11" s="6"/>
      <c r="D11" s="6"/>
    </row>
    <row r="12" spans="2:8" x14ac:dyDescent="0.25">
      <c r="B12" s="114"/>
      <c r="C12" s="115"/>
      <c r="D12" s="109"/>
      <c r="E12" s="109"/>
      <c r="F12" s="109"/>
      <c r="G12" s="109"/>
      <c r="H12" s="109"/>
    </row>
    <row r="13" spans="2:8" x14ac:dyDescent="0.25">
      <c r="B13" s="115"/>
      <c r="C13" s="109"/>
      <c r="D13" s="109"/>
      <c r="E13" s="109"/>
      <c r="F13" s="109"/>
      <c r="G13" s="109"/>
      <c r="H13" s="109"/>
    </row>
    <row r="14" spans="2:8" ht="13.8" thickBot="1" x14ac:dyDescent="0.3">
      <c r="B14" s="109"/>
      <c r="C14" s="109"/>
      <c r="D14" s="116"/>
      <c r="E14" s="116"/>
      <c r="F14" s="116"/>
      <c r="G14" s="116"/>
      <c r="H14" s="116"/>
    </row>
    <row r="15" spans="2:8" ht="13.8" thickBot="1" x14ac:dyDescent="0.3">
      <c r="B15" s="64" t="s">
        <v>361</v>
      </c>
      <c r="C15" s="153">
        <v>2500</v>
      </c>
      <c r="D15" s="159" t="s">
        <v>334</v>
      </c>
      <c r="E15" s="154"/>
      <c r="F15" s="154"/>
      <c r="G15" s="116"/>
      <c r="H15" s="116"/>
    </row>
    <row r="16" spans="2:8" ht="13.8" thickBot="1" x14ac:dyDescent="0.3">
      <c r="B16" s="64" t="s">
        <v>362</v>
      </c>
      <c r="C16" s="153">
        <v>150</v>
      </c>
      <c r="D16" s="159" t="s">
        <v>334</v>
      </c>
      <c r="E16" s="154"/>
      <c r="F16" s="154"/>
      <c r="G16" s="116"/>
      <c r="H16" s="116"/>
    </row>
    <row r="17" spans="2:11" ht="13.8" x14ac:dyDescent="0.3">
      <c r="B17" s="117"/>
      <c r="C17" s="160"/>
      <c r="D17" s="161"/>
      <c r="E17" s="161"/>
      <c r="F17" s="161"/>
      <c r="G17" s="118"/>
      <c r="H17" s="118"/>
      <c r="I17" s="25"/>
      <c r="J17" s="25"/>
      <c r="K17" s="25"/>
    </row>
    <row r="18" spans="2:11" ht="14.4" thickBot="1" x14ac:dyDescent="0.35">
      <c r="B18" s="25"/>
      <c r="C18" s="155"/>
      <c r="D18" s="155"/>
      <c r="E18" s="155"/>
      <c r="F18" s="155"/>
      <c r="G18" s="25"/>
      <c r="H18" s="25"/>
      <c r="I18" s="25"/>
      <c r="J18" s="25"/>
      <c r="K18" s="25"/>
    </row>
    <row r="19" spans="2:11" ht="14.4" thickBot="1" x14ac:dyDescent="0.3">
      <c r="B19" s="64" t="s">
        <v>30</v>
      </c>
      <c r="C19" s="156"/>
      <c r="D19" s="157"/>
      <c r="E19" s="156"/>
      <c r="F19" s="158">
        <f>(C15-C16)/65</f>
        <v>36.153846153846153</v>
      </c>
      <c r="G19" s="32"/>
      <c r="H19" s="73" t="s">
        <v>31</v>
      </c>
      <c r="I19" s="32"/>
      <c r="J19" s="32"/>
      <c r="K19" s="32"/>
    </row>
    <row r="20" spans="2:11" ht="15.6" x14ac:dyDescent="0.25">
      <c r="B20" s="34"/>
      <c r="C20" s="32"/>
      <c r="D20" s="35"/>
      <c r="E20" s="32"/>
      <c r="F20" s="33"/>
      <c r="G20" s="32"/>
      <c r="H20" s="32"/>
      <c r="I20" s="32"/>
      <c r="J20" s="32"/>
      <c r="K20" s="32"/>
    </row>
    <row r="21" spans="2:11" ht="13.8" x14ac:dyDescent="0.25">
      <c r="B21" s="36" t="s">
        <v>34</v>
      </c>
      <c r="C21" s="32"/>
      <c r="D21" s="35"/>
      <c r="E21" s="32"/>
      <c r="F21" s="33"/>
      <c r="G21" s="32"/>
      <c r="H21" s="32"/>
      <c r="I21" s="32"/>
      <c r="J21" s="32"/>
      <c r="K21" s="32"/>
    </row>
    <row r="22" spans="2:11" ht="15.6" x14ac:dyDescent="0.25">
      <c r="B22" s="34"/>
      <c r="C22" s="32"/>
      <c r="D22" s="35"/>
      <c r="E22" s="32"/>
      <c r="F22" s="40" t="s">
        <v>37</v>
      </c>
      <c r="G22" s="32"/>
      <c r="H22" s="32"/>
      <c r="I22" s="37"/>
      <c r="J22" s="32"/>
      <c r="K22" s="32"/>
    </row>
    <row r="23" spans="2:11" x14ac:dyDescent="0.25">
      <c r="B23" s="38" t="s">
        <v>35</v>
      </c>
      <c r="C23" s="38"/>
      <c r="D23" s="38" t="s">
        <v>36</v>
      </c>
      <c r="E23" s="39">
        <v>0</v>
      </c>
      <c r="F23" s="42" t="s">
        <v>21</v>
      </c>
    </row>
    <row r="24" spans="2:11" x14ac:dyDescent="0.25">
      <c r="B24" s="41" t="s">
        <v>76</v>
      </c>
      <c r="C24" s="41"/>
      <c r="D24" s="41" t="s">
        <v>36</v>
      </c>
      <c r="E24" s="39">
        <v>0</v>
      </c>
      <c r="F24" s="42" t="s">
        <v>17</v>
      </c>
    </row>
    <row r="25" spans="2:11" x14ac:dyDescent="0.25">
      <c r="B25" s="38" t="s">
        <v>40</v>
      </c>
      <c r="C25" s="38"/>
      <c r="D25" s="38" t="s">
        <v>36</v>
      </c>
      <c r="E25" s="39">
        <v>0</v>
      </c>
      <c r="F25" s="42" t="s">
        <v>23</v>
      </c>
    </row>
    <row r="27" spans="2:11" x14ac:dyDescent="0.25">
      <c r="B27" s="38" t="s">
        <v>77</v>
      </c>
      <c r="C27" s="44"/>
      <c r="D27" s="38"/>
      <c r="E27" s="38"/>
      <c r="F27" s="38"/>
      <c r="G27" s="38"/>
      <c r="H27" s="38"/>
      <c r="I27" s="38"/>
      <c r="J27" s="45">
        <v>3</v>
      </c>
      <c r="K27" s="39">
        <v>0</v>
      </c>
    </row>
    <row r="28" spans="2:11" x14ac:dyDescent="0.25">
      <c r="B28" s="41" t="s">
        <v>78</v>
      </c>
      <c r="C28" s="46"/>
      <c r="D28" s="41"/>
      <c r="E28" s="41"/>
      <c r="F28" s="41"/>
      <c r="G28" s="41"/>
      <c r="H28" s="41"/>
      <c r="I28" s="41"/>
      <c r="J28" s="45">
        <v>2</v>
      </c>
      <c r="K28" s="39">
        <v>0</v>
      </c>
    </row>
    <row r="29" spans="2:11" x14ac:dyDescent="0.25">
      <c r="B29" s="38" t="s">
        <v>79</v>
      </c>
      <c r="C29" s="44"/>
      <c r="D29" s="38"/>
      <c r="E29" s="38"/>
      <c r="F29" s="38"/>
      <c r="G29" s="38"/>
      <c r="H29" s="38"/>
      <c r="I29" s="38"/>
      <c r="J29" s="45">
        <v>2</v>
      </c>
      <c r="K29" s="39">
        <v>0</v>
      </c>
    </row>
    <row r="30" spans="2:11" x14ac:dyDescent="0.25">
      <c r="B30" s="41" t="s">
        <v>80</v>
      </c>
      <c r="C30" s="46"/>
      <c r="D30" s="41"/>
      <c r="E30" s="41"/>
      <c r="F30" s="41"/>
      <c r="G30" s="41"/>
      <c r="H30" s="41"/>
      <c r="I30" s="41"/>
      <c r="J30" s="45">
        <v>3</v>
      </c>
      <c r="K30" s="39">
        <v>0</v>
      </c>
    </row>
    <row r="31" spans="2:11" x14ac:dyDescent="0.25">
      <c r="B31" s="38" t="s">
        <v>81</v>
      </c>
      <c r="C31" s="44"/>
      <c r="D31" s="38"/>
      <c r="E31" s="38"/>
      <c r="F31" s="38"/>
      <c r="G31" s="38"/>
      <c r="H31" s="38"/>
      <c r="I31" s="38"/>
      <c r="J31" s="45">
        <v>3</v>
      </c>
      <c r="K31" s="39">
        <v>0</v>
      </c>
    </row>
    <row r="32" spans="2:11" x14ac:dyDescent="0.25">
      <c r="B32" s="41" t="s">
        <v>82</v>
      </c>
      <c r="C32" s="46"/>
      <c r="D32" s="41"/>
      <c r="E32" s="41"/>
      <c r="F32" s="41"/>
      <c r="G32" s="41"/>
      <c r="H32" s="41"/>
      <c r="I32" s="41"/>
      <c r="J32" s="45">
        <v>2</v>
      </c>
      <c r="K32" s="39">
        <v>0</v>
      </c>
    </row>
    <row r="33" spans="2:11" x14ac:dyDescent="0.25">
      <c r="B33" s="38" t="s">
        <v>50</v>
      </c>
      <c r="C33" s="44"/>
      <c r="D33" s="38"/>
      <c r="E33" s="38"/>
      <c r="F33" s="38"/>
      <c r="G33" s="38"/>
      <c r="H33" s="38"/>
      <c r="I33" s="38"/>
      <c r="J33" s="45">
        <v>3</v>
      </c>
      <c r="K33" s="39">
        <v>0</v>
      </c>
    </row>
    <row r="34" spans="2:11" x14ac:dyDescent="0.25">
      <c r="B34" s="41" t="s">
        <v>83</v>
      </c>
      <c r="C34" s="46"/>
      <c r="D34" s="41"/>
      <c r="E34" s="41"/>
      <c r="F34" s="41"/>
      <c r="G34" s="41"/>
      <c r="H34" s="41"/>
      <c r="I34" s="41"/>
      <c r="J34" s="45">
        <v>3</v>
      </c>
      <c r="K34" s="39">
        <v>0</v>
      </c>
    </row>
    <row r="35" spans="2:11" x14ac:dyDescent="0.25">
      <c r="B35" s="38" t="s">
        <v>52</v>
      </c>
      <c r="C35" s="44"/>
      <c r="D35" s="38"/>
      <c r="E35" s="38"/>
      <c r="F35" s="38"/>
      <c r="G35" s="38"/>
      <c r="H35" s="38"/>
      <c r="I35" s="38"/>
      <c r="J35" s="45">
        <v>2</v>
      </c>
      <c r="K35" s="39">
        <v>0</v>
      </c>
    </row>
    <row r="36" spans="2:11" x14ac:dyDescent="0.25">
      <c r="B36" s="41" t="s">
        <v>84</v>
      </c>
      <c r="C36" s="46"/>
      <c r="D36" s="41"/>
      <c r="E36" s="41"/>
      <c r="F36" s="41"/>
      <c r="G36" s="41"/>
      <c r="H36" s="41"/>
      <c r="I36" s="41"/>
      <c r="J36" s="45">
        <v>3</v>
      </c>
      <c r="K36" s="39">
        <v>0</v>
      </c>
    </row>
    <row r="37" spans="2:11" x14ac:dyDescent="0.25">
      <c r="B37" s="38" t="s">
        <v>85</v>
      </c>
      <c r="C37" s="44"/>
      <c r="D37" s="38"/>
      <c r="E37" s="38"/>
      <c r="F37" s="38"/>
      <c r="G37" s="38"/>
      <c r="H37" s="38"/>
      <c r="I37" s="38"/>
      <c r="J37" s="45">
        <v>2</v>
      </c>
      <c r="K37" s="39">
        <v>0</v>
      </c>
    </row>
    <row r="38" spans="2:11" x14ac:dyDescent="0.25">
      <c r="B38" s="41" t="s">
        <v>86</v>
      </c>
      <c r="C38" s="46"/>
      <c r="D38" s="41"/>
      <c r="E38" s="41"/>
      <c r="F38" s="41"/>
      <c r="G38" s="41"/>
      <c r="H38" s="41"/>
      <c r="I38" s="41"/>
      <c r="J38" s="45">
        <v>2</v>
      </c>
      <c r="K38" s="39">
        <v>0</v>
      </c>
    </row>
    <row r="39" spans="2:11" x14ac:dyDescent="0.25">
      <c r="B39" s="38" t="s">
        <v>87</v>
      </c>
      <c r="C39" s="44"/>
      <c r="D39" s="38"/>
      <c r="E39" s="38"/>
      <c r="F39" s="38"/>
      <c r="G39" s="38"/>
      <c r="H39" s="38"/>
      <c r="I39" s="38"/>
      <c r="J39" s="45">
        <v>2</v>
      </c>
      <c r="K39" s="39">
        <v>0</v>
      </c>
    </row>
    <row r="40" spans="2:11" x14ac:dyDescent="0.25">
      <c r="B40" s="41" t="s">
        <v>335</v>
      </c>
      <c r="C40" s="46"/>
      <c r="D40" s="41"/>
      <c r="E40" s="41"/>
      <c r="F40" s="41"/>
      <c r="G40" s="41"/>
      <c r="H40" s="41"/>
      <c r="I40" s="41"/>
      <c r="J40" s="45">
        <v>3</v>
      </c>
      <c r="K40" s="39">
        <v>0</v>
      </c>
    </row>
    <row r="41" spans="2:11" x14ac:dyDescent="0.25">
      <c r="B41" s="38" t="s">
        <v>337</v>
      </c>
      <c r="C41" s="38"/>
      <c r="D41" s="38"/>
      <c r="E41" s="38"/>
      <c r="F41" s="38"/>
      <c r="G41" s="38"/>
      <c r="H41" s="38"/>
      <c r="I41" s="38"/>
      <c r="J41" s="45">
        <v>2</v>
      </c>
      <c r="K41" s="39">
        <v>0</v>
      </c>
    </row>
    <row r="42" spans="2:11" x14ac:dyDescent="0.25">
      <c r="B42" s="41" t="s">
        <v>88</v>
      </c>
      <c r="C42" s="41"/>
      <c r="D42" s="41"/>
      <c r="E42" s="41"/>
      <c r="F42" s="41"/>
      <c r="G42" s="41"/>
      <c r="H42" s="41"/>
      <c r="I42" s="41"/>
      <c r="J42" s="45">
        <v>3</v>
      </c>
      <c r="K42" s="39">
        <v>0</v>
      </c>
    </row>
    <row r="43" spans="2:11" x14ac:dyDescent="0.25">
      <c r="B43" s="38" t="s">
        <v>336</v>
      </c>
      <c r="C43" s="38"/>
      <c r="D43" s="38"/>
      <c r="E43" s="38"/>
      <c r="F43" s="38"/>
      <c r="G43" s="38"/>
      <c r="H43" s="38"/>
      <c r="I43" s="38"/>
      <c r="J43" s="45">
        <v>2</v>
      </c>
      <c r="K43" s="39">
        <v>0</v>
      </c>
    </row>
    <row r="44" spans="2:11" x14ac:dyDescent="0.25">
      <c r="B44" s="41" t="s">
        <v>54</v>
      </c>
      <c r="C44" s="41"/>
      <c r="D44" s="41"/>
      <c r="E44" s="41"/>
      <c r="F44" s="41"/>
      <c r="G44" s="41"/>
      <c r="H44" s="41"/>
      <c r="I44" s="41"/>
      <c r="J44" s="45">
        <v>3</v>
      </c>
      <c r="K44" s="39">
        <v>0</v>
      </c>
    </row>
    <row r="45" spans="2:11" x14ac:dyDescent="0.25">
      <c r="B45" s="38" t="s">
        <v>56</v>
      </c>
      <c r="C45" s="38"/>
      <c r="D45" s="38"/>
      <c r="E45" s="38"/>
      <c r="F45" s="38"/>
      <c r="G45" s="38"/>
      <c r="H45" s="38"/>
      <c r="I45" s="38"/>
      <c r="J45" s="45">
        <v>2</v>
      </c>
      <c r="K45" s="39">
        <v>0</v>
      </c>
    </row>
    <row r="47" spans="2:11" ht="14.4" x14ac:dyDescent="0.3">
      <c r="B47" s="43" t="s">
        <v>59</v>
      </c>
    </row>
    <row r="49" spans="2:11" ht="14.4" x14ac:dyDescent="0.35">
      <c r="B49" s="38" t="s">
        <v>89</v>
      </c>
      <c r="C49" s="47"/>
      <c r="D49" s="47"/>
      <c r="E49" s="47"/>
      <c r="F49" s="47"/>
      <c r="G49" s="47"/>
      <c r="H49" s="47"/>
      <c r="I49" s="47"/>
      <c r="J49" s="131">
        <v>0.5</v>
      </c>
      <c r="K49" s="49">
        <v>0</v>
      </c>
    </row>
    <row r="50" spans="2:11" ht="14.4" x14ac:dyDescent="0.35">
      <c r="B50" s="41" t="s">
        <v>61</v>
      </c>
      <c r="J50" s="131">
        <v>0.5</v>
      </c>
      <c r="K50" s="49">
        <v>0</v>
      </c>
    </row>
    <row r="51" spans="2:11" ht="14.4" x14ac:dyDescent="0.35">
      <c r="B51" s="38" t="s">
        <v>90</v>
      </c>
      <c r="C51" s="47"/>
      <c r="D51" s="47"/>
      <c r="E51" s="47"/>
      <c r="F51" s="47"/>
      <c r="G51" s="47"/>
      <c r="H51" s="47"/>
      <c r="I51" s="47"/>
      <c r="J51" s="131">
        <v>0.5</v>
      </c>
      <c r="K51" s="49">
        <v>0</v>
      </c>
    </row>
    <row r="52" spans="2:11" ht="14.4" x14ac:dyDescent="0.35">
      <c r="B52" s="41" t="s">
        <v>63</v>
      </c>
      <c r="J52" s="131">
        <v>0.25</v>
      </c>
      <c r="K52" s="49">
        <v>0</v>
      </c>
    </row>
    <row r="53" spans="2:11" ht="14.4" x14ac:dyDescent="0.35">
      <c r="K53" s="50"/>
    </row>
    <row r="54" spans="2:11" ht="14.4" x14ac:dyDescent="0.35">
      <c r="B54" s="54" t="s">
        <v>91</v>
      </c>
      <c r="C54" s="183">
        <f>150+(F19*(((E23+E24+E25)+(K27+K28+K29+K30+K31+K32+K33+K34+K35+K36+K37+K38+K39+K40+K41+K42+K43+K44+K45))-(K49+K50+K51+K52)))</f>
        <v>150</v>
      </c>
      <c r="D54" s="149" t="s">
        <v>334</v>
      </c>
      <c r="E54" s="54"/>
      <c r="F54" s="53"/>
      <c r="G54" s="53"/>
      <c r="H54" s="53"/>
      <c r="K54" s="50"/>
    </row>
    <row r="55" spans="2:11" ht="14.4" x14ac:dyDescent="0.35">
      <c r="B55" s="54" t="s">
        <v>92</v>
      </c>
      <c r="C55" s="183">
        <v>150</v>
      </c>
      <c r="D55" s="149" t="s">
        <v>334</v>
      </c>
      <c r="E55" s="54"/>
      <c r="F55" s="53"/>
      <c r="G55" s="53"/>
      <c r="H55" s="53"/>
      <c r="K55" s="50"/>
    </row>
    <row r="56" spans="2:11" ht="14.4" x14ac:dyDescent="0.35">
      <c r="C56" s="184"/>
      <c r="D56" s="53"/>
      <c r="E56" s="54"/>
      <c r="F56" s="53"/>
      <c r="G56" s="53"/>
      <c r="H56" s="53"/>
      <c r="K56" s="50"/>
    </row>
    <row r="57" spans="2:11" ht="13.8" x14ac:dyDescent="0.3">
      <c r="B57" s="51" t="s">
        <v>69</v>
      </c>
      <c r="C57" s="178">
        <f>IF(C54&lt;C55,C55,C54)</f>
        <v>150</v>
      </c>
      <c r="D57" s="150" t="s">
        <v>334</v>
      </c>
      <c r="E57" s="54"/>
      <c r="F57" s="53"/>
      <c r="G57" s="53"/>
      <c r="H57" s="53"/>
      <c r="I57" s="53"/>
      <c r="J57" s="53"/>
      <c r="K57" s="53"/>
    </row>
    <row r="58" spans="2:11" ht="13.8" x14ac:dyDescent="0.3">
      <c r="B58" s="54"/>
      <c r="C58" s="183"/>
      <c r="D58" s="53"/>
      <c r="E58" s="54"/>
      <c r="F58" s="53"/>
      <c r="G58" s="53"/>
      <c r="H58" s="53"/>
      <c r="I58" s="53"/>
      <c r="J58" s="53"/>
      <c r="K58" s="53"/>
    </row>
    <row r="59" spans="2:11" ht="26.4" x14ac:dyDescent="0.3">
      <c r="B59" s="121" t="s">
        <v>115</v>
      </c>
      <c r="C59" s="193">
        <v>10</v>
      </c>
      <c r="D59" s="162" t="s">
        <v>334</v>
      </c>
      <c r="E59" s="54"/>
      <c r="F59" s="53"/>
      <c r="G59" s="53"/>
      <c r="H59" s="53"/>
      <c r="I59" s="53"/>
      <c r="J59" s="53"/>
      <c r="K59" s="53"/>
    </row>
    <row r="60" spans="2:11" ht="26.4" x14ac:dyDescent="0.3">
      <c r="B60" s="121" t="s">
        <v>105</v>
      </c>
      <c r="C60" s="193">
        <v>10</v>
      </c>
      <c r="D60" s="162" t="s">
        <v>334</v>
      </c>
      <c r="E60" s="54"/>
      <c r="F60" s="53"/>
      <c r="G60" s="53"/>
      <c r="H60" s="53"/>
      <c r="I60" s="53"/>
      <c r="J60" s="53"/>
      <c r="K60" s="53"/>
    </row>
    <row r="61" spans="2:11" ht="13.8" x14ac:dyDescent="0.3">
      <c r="C61" s="184"/>
      <c r="D61" s="53"/>
      <c r="E61" s="54"/>
      <c r="F61" s="53"/>
      <c r="G61" s="53"/>
      <c r="H61" s="53"/>
      <c r="I61" s="53"/>
      <c r="J61" s="53"/>
      <c r="K61" s="53"/>
    </row>
    <row r="62" spans="2:11" ht="13.8" x14ac:dyDescent="0.3">
      <c r="B62" s="51" t="s">
        <v>72</v>
      </c>
      <c r="C62" s="178">
        <f>C54+(C59*1)+(C60*1)</f>
        <v>170</v>
      </c>
      <c r="D62" s="150" t="s">
        <v>334</v>
      </c>
      <c r="E62" s="53"/>
      <c r="F62" s="53"/>
      <c r="G62" s="53"/>
      <c r="H62" s="53"/>
      <c r="I62" s="53"/>
      <c r="J62" s="53"/>
      <c r="K62" s="53"/>
    </row>
    <row r="63" spans="2:11" ht="13.8" x14ac:dyDescent="0.3">
      <c r="C63" s="184"/>
      <c r="D63" s="53"/>
      <c r="E63" s="53"/>
      <c r="F63" s="53"/>
      <c r="G63" s="53"/>
      <c r="H63" s="53"/>
      <c r="I63" s="53"/>
      <c r="J63" s="53"/>
      <c r="K63" s="53"/>
    </row>
    <row r="64" spans="2:11" ht="24" x14ac:dyDescent="0.3">
      <c r="B64" s="134" t="s">
        <v>123</v>
      </c>
      <c r="C64" s="194" t="s">
        <v>71</v>
      </c>
      <c r="D64" s="55"/>
      <c r="E64" s="135">
        <v>0</v>
      </c>
      <c r="F64" s="53"/>
      <c r="G64" s="53"/>
      <c r="H64" s="53"/>
      <c r="I64" s="53"/>
      <c r="J64" s="53"/>
      <c r="K64" s="53"/>
    </row>
    <row r="65" spans="2:11" ht="13.8" x14ac:dyDescent="0.3">
      <c r="C65" s="184"/>
      <c r="D65" s="53"/>
      <c r="E65" s="53"/>
      <c r="F65" s="53"/>
      <c r="G65" s="53"/>
      <c r="H65" s="53"/>
      <c r="I65" s="53"/>
      <c r="J65" s="53"/>
      <c r="K65" s="53"/>
    </row>
    <row r="66" spans="2:11" ht="13.8" x14ac:dyDescent="0.3">
      <c r="B66" s="51" t="s">
        <v>94</v>
      </c>
      <c r="C66" s="178">
        <f>C62*E64</f>
        <v>0</v>
      </c>
      <c r="D66" s="150" t="s">
        <v>334</v>
      </c>
      <c r="E66" s="53"/>
      <c r="F66" s="53"/>
      <c r="G66" s="53"/>
      <c r="H66" s="53"/>
      <c r="I66" s="53"/>
      <c r="J66" s="53"/>
      <c r="K66" s="53"/>
    </row>
    <row r="67" spans="2:11" ht="13.8" x14ac:dyDescent="0.3">
      <c r="B67" s="53"/>
      <c r="C67" s="179"/>
      <c r="F67" s="41"/>
      <c r="G67" s="53"/>
      <c r="H67" s="53"/>
      <c r="I67" s="53"/>
      <c r="J67" s="53"/>
      <c r="K67" s="53"/>
    </row>
    <row r="68" spans="2:11" ht="13.8" x14ac:dyDescent="0.3">
      <c r="B68" s="55" t="s">
        <v>70</v>
      </c>
      <c r="C68" s="180" t="s">
        <v>71</v>
      </c>
      <c r="D68" s="55"/>
      <c r="E68" s="56">
        <v>0</v>
      </c>
      <c r="F68" s="59"/>
      <c r="G68" s="53"/>
      <c r="H68" s="53"/>
      <c r="I68" s="53"/>
      <c r="J68" s="53"/>
      <c r="K68" s="53"/>
    </row>
    <row r="69" spans="2:11" ht="13.8" x14ac:dyDescent="0.3">
      <c r="B69" s="37"/>
      <c r="C69" s="181"/>
      <c r="D69" s="41"/>
      <c r="E69" s="58"/>
      <c r="F69" s="59"/>
      <c r="G69" s="53"/>
      <c r="H69" s="53"/>
      <c r="I69" s="53"/>
      <c r="J69" s="53"/>
      <c r="K69" s="53"/>
    </row>
    <row r="70" spans="2:11" ht="13.8" x14ac:dyDescent="0.3">
      <c r="B70" s="60" t="s">
        <v>106</v>
      </c>
      <c r="C70" s="182">
        <f>C62*E68</f>
        <v>0</v>
      </c>
      <c r="D70" s="150" t="s">
        <v>334</v>
      </c>
      <c r="E70" s="58"/>
      <c r="F70" s="59"/>
      <c r="G70" s="53"/>
      <c r="H70" s="53"/>
      <c r="I70" s="53"/>
      <c r="J70" s="53"/>
      <c r="K70" s="53"/>
    </row>
    <row r="71" spans="2:11" ht="13.8" x14ac:dyDescent="0.3">
      <c r="B71" s="37"/>
      <c r="C71" s="181"/>
      <c r="D71" s="41"/>
      <c r="E71" s="58"/>
      <c r="F71" s="59"/>
      <c r="G71" s="53"/>
      <c r="H71" s="53"/>
      <c r="I71" s="53"/>
      <c r="J71" s="53"/>
      <c r="K71" s="53"/>
    </row>
    <row r="72" spans="2:11" ht="13.8" x14ac:dyDescent="0.3">
      <c r="B72" s="55" t="s">
        <v>97</v>
      </c>
      <c r="C72" s="180" t="s">
        <v>71</v>
      </c>
      <c r="D72" s="55"/>
      <c r="E72" s="56">
        <v>0</v>
      </c>
      <c r="F72" s="41"/>
      <c r="G72" s="53"/>
      <c r="H72" s="53"/>
    </row>
    <row r="73" spans="2:11" ht="13.8" x14ac:dyDescent="0.3">
      <c r="B73" s="37"/>
      <c r="C73" s="181"/>
      <c r="D73" s="41"/>
      <c r="E73" s="58"/>
      <c r="F73" s="59"/>
      <c r="G73" s="53"/>
      <c r="H73" s="53"/>
    </row>
    <row r="74" spans="2:11" ht="13.8" x14ac:dyDescent="0.3">
      <c r="B74" s="60" t="s">
        <v>124</v>
      </c>
      <c r="C74" s="182">
        <f>IF((C62*E68)&gt;0,(C70*E72),IF((C62*E68)=0,(C62*E72)))</f>
        <v>0</v>
      </c>
      <c r="D74" s="150" t="s">
        <v>334</v>
      </c>
      <c r="E74" s="58"/>
      <c r="F74" s="59"/>
      <c r="G74" s="53"/>
      <c r="H74" s="53"/>
    </row>
    <row r="75" spans="2:11" ht="13.8" thickBot="1" x14ac:dyDescent="0.3">
      <c r="B75" s="41"/>
      <c r="C75" s="41"/>
    </row>
    <row r="76" spans="2:11" ht="13.8" thickBot="1" x14ac:dyDescent="0.3">
      <c r="B76" s="71" t="s">
        <v>74</v>
      </c>
      <c r="C76" s="62"/>
      <c r="D76" s="62"/>
      <c r="E76" s="63"/>
      <c r="F76" s="72" t="s">
        <v>75</v>
      </c>
      <c r="G76" s="2"/>
      <c r="H76" s="3"/>
    </row>
  </sheetData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86</vt:i4>
      </vt:variant>
      <vt:variant>
        <vt:lpstr>Intervalos Nomeados</vt:lpstr>
      </vt:variant>
      <vt:variant>
        <vt:i4>5</vt:i4>
      </vt:variant>
    </vt:vector>
  </HeadingPairs>
  <TitlesOfParts>
    <vt:vector size="91" baseType="lpstr">
      <vt:lpstr>Geral </vt:lpstr>
      <vt:lpstr>42-fauna_1</vt:lpstr>
      <vt:lpstr>45-fauna_1</vt:lpstr>
      <vt:lpstr>46-fauna_1</vt:lpstr>
      <vt:lpstr>47-fauna_1</vt:lpstr>
      <vt:lpstr>48-fauna_1</vt:lpstr>
      <vt:lpstr>49-fauna_1</vt:lpstr>
      <vt:lpstr>50-fauna_1</vt:lpstr>
      <vt:lpstr>51-fauna_1</vt:lpstr>
      <vt:lpstr>52-fauna_1</vt:lpstr>
      <vt:lpstr>56-flora_1</vt:lpstr>
      <vt:lpstr>64-flora_1</vt:lpstr>
      <vt:lpstr>71-flora_1</vt:lpstr>
      <vt:lpstr>75-I_1</vt:lpstr>
      <vt:lpstr>75-II_1</vt:lpstr>
      <vt:lpstr>75-III_1</vt:lpstr>
      <vt:lpstr>76-I_1</vt:lpstr>
      <vt:lpstr>76-II_1</vt:lpstr>
      <vt:lpstr>76-III_1</vt:lpstr>
      <vt:lpstr>77-CONSUM</vt:lpstr>
      <vt:lpstr>78-MINERAÇÃO</vt:lpstr>
      <vt:lpstr>79-I_1</vt:lpstr>
      <vt:lpstr>79-II_1</vt:lpstr>
      <vt:lpstr>79-III_1</vt:lpstr>
      <vt:lpstr>80-I_1</vt:lpstr>
      <vt:lpstr>80-II_1</vt:lpstr>
      <vt:lpstr>80-III_1</vt:lpstr>
      <vt:lpstr>81-I_1</vt:lpstr>
      <vt:lpstr>81-II_1</vt:lpstr>
      <vt:lpstr>81-III_1</vt:lpstr>
      <vt:lpstr>82-I_1 </vt:lpstr>
      <vt:lpstr>82-II_1</vt:lpstr>
      <vt:lpstr>82-III_1</vt:lpstr>
      <vt:lpstr>83-INSP. VEICULAR_1</vt:lpstr>
      <vt:lpstr>84-I_1 </vt:lpstr>
      <vt:lpstr>84-II_1</vt:lpstr>
      <vt:lpstr>84-III_1</vt:lpstr>
      <vt:lpstr>86-I_1</vt:lpstr>
      <vt:lpstr>86-II_1</vt:lpstr>
      <vt:lpstr>86-III_1</vt:lpstr>
      <vt:lpstr>87-I_1</vt:lpstr>
      <vt:lpstr>87-II_1</vt:lpstr>
      <vt:lpstr>87-III_1</vt:lpstr>
      <vt:lpstr>88-PAT CULT_1</vt:lpstr>
      <vt:lpstr>89-PAT CULT_1</vt:lpstr>
      <vt:lpstr>90-I-PAT CULT_1</vt:lpstr>
      <vt:lpstr>90-II-PAT CULT_1</vt:lpstr>
      <vt:lpstr>90-III-PAT CULT_1</vt:lpstr>
      <vt:lpstr>91-PAT CULT_1</vt:lpstr>
      <vt:lpstr>93-I-ADM AMB_1</vt:lpstr>
      <vt:lpstr>93-II-ADM AMB_1</vt:lpstr>
      <vt:lpstr>93-III-ADM AMB_1</vt:lpstr>
      <vt:lpstr>94-ADM AMB_1</vt:lpstr>
      <vt:lpstr>95-I_1</vt:lpstr>
      <vt:lpstr>95-II_1</vt:lpstr>
      <vt:lpstr>95-III_1</vt:lpstr>
      <vt:lpstr>96-I_1</vt:lpstr>
      <vt:lpstr>96-II_1</vt:lpstr>
      <vt:lpstr>96-III_1</vt:lpstr>
      <vt:lpstr>97-I_1</vt:lpstr>
      <vt:lpstr>97-II_1</vt:lpstr>
      <vt:lpstr>97-III_1</vt:lpstr>
      <vt:lpstr>98-I_1</vt:lpstr>
      <vt:lpstr>98-II_1</vt:lpstr>
      <vt:lpstr>98-III_1</vt:lpstr>
      <vt:lpstr>99-I_1</vt:lpstr>
      <vt:lpstr>99-II_1</vt:lpstr>
      <vt:lpstr>99-III_1</vt:lpstr>
      <vt:lpstr>100-UNID CONS_1</vt:lpstr>
      <vt:lpstr>101-I-UNID CONS_1</vt:lpstr>
      <vt:lpstr>101-II-UNID CONS_1</vt:lpstr>
      <vt:lpstr>101-III-UNID CONS_1</vt:lpstr>
      <vt:lpstr>102-UNID CONS_1</vt:lpstr>
      <vt:lpstr>103-UNID CONS_1</vt:lpstr>
      <vt:lpstr>104-UNID CONS_1</vt:lpstr>
      <vt:lpstr>105-I-UNID CONS_1</vt:lpstr>
      <vt:lpstr>105-II-UNID CONS_1</vt:lpstr>
      <vt:lpstr>105-III-UNID CONS_1</vt:lpstr>
      <vt:lpstr>106-I-UNID CONS_1</vt:lpstr>
      <vt:lpstr>106-II-UNID CONS_1</vt:lpstr>
      <vt:lpstr>106-III-UNID CONS_1</vt:lpstr>
      <vt:lpstr>107-UNID CONS_1</vt:lpstr>
      <vt:lpstr>109-REC HID_1</vt:lpstr>
      <vt:lpstr>110-REC HID_1</vt:lpstr>
      <vt:lpstr>111-REC HID_1</vt:lpstr>
      <vt:lpstr>114-REC HID_1</vt:lpstr>
      <vt:lpstr>'79-I_1'!Area_de_impressao</vt:lpstr>
      <vt:lpstr>'97-I_1'!Area_de_impressao</vt:lpstr>
      <vt:lpstr>'97-II_1'!Area_de_impressao</vt:lpstr>
      <vt:lpstr>'97-III_1'!Area_de_impressao</vt:lpstr>
      <vt:lpstr>'Geral '!Area_de_impressao</vt:lpstr>
    </vt:vector>
  </TitlesOfParts>
  <Company>FEPAM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perfil</dc:creator>
  <cp:lastModifiedBy>Camila Silva Ramos</cp:lastModifiedBy>
  <cp:revision/>
  <cp:lastPrinted>2021-02-24T18:15:45Z</cp:lastPrinted>
  <dcterms:created xsi:type="dcterms:W3CDTF">2006-09-14T14:16:44Z</dcterms:created>
  <dcterms:modified xsi:type="dcterms:W3CDTF">2025-11-10T20:08:35Z</dcterms:modified>
</cp:coreProperties>
</file>